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20" windowHeight="8025" tabRatio="604" activeTab="1"/>
  </bookViews>
  <sheets>
    <sheet name="Evaluasi RENJA th lalu_SD 2015" sheetId="1" r:id="rId1"/>
    <sheet name="T-C.30." sheetId="2" r:id="rId2"/>
    <sheet name="T-C.29" sheetId="3" r:id="rId3"/>
    <sheet name="T-C.31" sheetId="4" r:id="rId4"/>
    <sheet name="T-C.32" sheetId="5" r:id="rId5"/>
    <sheet name="T-C.33 Perubahan" sheetId="6" r:id="rId6"/>
    <sheet name="T-C.33" sheetId="7" r:id="rId7"/>
    <sheet name="RENSTRA_Form.T.III.C.7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GoBack" localSheetId="7">'RENSTRA_Form.T.III.C.74'!$S$103</definedName>
    <definedName name="_xlnm.Print_Titles" localSheetId="0">'Evaluasi RENJA th lalu_SD 2015'!$8:$11</definedName>
    <definedName name="_xlnm.Print_Titles" localSheetId="7">'RENSTRA_Form.T.III.C.74'!$11:$11</definedName>
    <definedName name="_xlnm.Print_Titles" localSheetId="3">'T-C.31'!$8:$11</definedName>
    <definedName name="_xlnm.Print_Titles" localSheetId="4">'T-C.32'!$8:$11</definedName>
    <definedName name="_xlnm.Print_Titles" localSheetId="6">'T-C.33'!$8:$11</definedName>
    <definedName name="_xlnm.Print_Titles" localSheetId="5">'T-C.33 Perubahan'!$8:$11</definedName>
  </definedNames>
  <calcPr fullCalcOnLoad="1"/>
</workbook>
</file>

<file path=xl/sharedStrings.xml><?xml version="1.0" encoding="utf-8"?>
<sst xmlns="http://schemas.openxmlformats.org/spreadsheetml/2006/main" count="1457" uniqueCount="329">
  <si>
    <t>Kode</t>
  </si>
  <si>
    <t>Urusan/Bidang Urusan Pemerintahan Daerah Dan Program/Kegiatan</t>
  </si>
  <si>
    <t>Indikator kinerja program(outcome) Kegiatan(output)</t>
  </si>
  <si>
    <t>Urusan/Bidang Urusan Pemerintahan Daerah dan Program/Kegiatan</t>
  </si>
  <si>
    <t>Indikator Kinerja Program/Kegiatan</t>
  </si>
  <si>
    <t>Target Capaian Kinerja</t>
  </si>
  <si>
    <t>Catatan Penting</t>
  </si>
  <si>
    <t>Program pelayanan  administrasi dan perkantoran</t>
  </si>
  <si>
    <t>- Penyediaan Jasa Surat Menyurat</t>
  </si>
  <si>
    <t>- Penyediaan Jasa Komunikasi, Sumber Daya Air dan Listrik</t>
  </si>
  <si>
    <t>- Penyediaan Jasa Administrasi Keuangan</t>
  </si>
  <si>
    <t>- Penyediaan jasa kebersihan kantor</t>
  </si>
  <si>
    <t>- Penyediaan alat tulis kantor</t>
  </si>
  <si>
    <t>- Penyediaan barang cetakan dan penggandaan</t>
  </si>
  <si>
    <t>- Penyediaan komponen instalasi listrik/penerangan bangunan kantor</t>
  </si>
  <si>
    <t>- Penyediaan makanan dan minuman</t>
  </si>
  <si>
    <t>- Rapat-rapat koordinasi dan konsultasi keluar daerah</t>
  </si>
  <si>
    <t>Program peningkatan sarana dan prasarana aparatur</t>
  </si>
  <si>
    <t>- Pengadaan perlengkapan gedung kantor</t>
  </si>
  <si>
    <t>- Pengadaan peralatan gedung kantor</t>
  </si>
  <si>
    <t>- Pemeliharaan rutin/berkala kendaraan dinas/operasional</t>
  </si>
  <si>
    <t>Program peningkatan disiplin aparatur</t>
  </si>
  <si>
    <t>- Pengadaan pakaian dinas dan perlengkapannya</t>
  </si>
  <si>
    <t>Program peningkatan kapasitas sumber daya aparatur</t>
  </si>
  <si>
    <t>tersedianya jasa surat menyurat</t>
  </si>
  <si>
    <t>Tersedianya jasa komunikasi, sumber daya air dan listrik</t>
  </si>
  <si>
    <t>Tersedianya jasa administrasi keuangan</t>
  </si>
  <si>
    <t>Tersedianya jasa kebersihan kantor</t>
  </si>
  <si>
    <t>Tersedianya kebutuhan alat tulis kantor</t>
  </si>
  <si>
    <t>Tersedianya kebutuhan barang cetakan dan penggandaan</t>
  </si>
  <si>
    <t>Tersedianya komponen instalasi listrik/penerangan bangunan kantor</t>
  </si>
  <si>
    <t>Terselenggaranya  rapat-rapat koordinasi dan konsultasi keluar daerah</t>
  </si>
  <si>
    <t>Meningkatnya ketersediaan sarana dan prasarana aparatur di kantor sekretariat DP. KORPRI</t>
  </si>
  <si>
    <t>- Pengadaan kendaraan dinas/operasional</t>
  </si>
  <si>
    <t>Terpenuhinya kebutuhan kendaraan dinas/operasional</t>
  </si>
  <si>
    <t>Terpenuhinya kebutuhan perlengkapan gedung kantor</t>
  </si>
  <si>
    <t>Terpenuhinya kebutuhan peralatan gedung kantor</t>
  </si>
  <si>
    <t>Terpeliharanya kendaraan dinas / operasional</t>
  </si>
  <si>
    <t>12 bulan</t>
  </si>
  <si>
    <t>Tersedianya makanan dan minuman</t>
  </si>
  <si>
    <t>01</t>
  </si>
  <si>
    <t>Penyediaan Jasa Surat Menyurat</t>
  </si>
  <si>
    <t>Penyediaan Jasa Komunikasi, Sumber Daya Air dan Listrik</t>
  </si>
  <si>
    <t>Penyediaan Jasa Administrasi Keuangan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</si>
  <si>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</si>
  <si>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</si>
  <si>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</si>
  <si>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</si>
  <si>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makanan dan minuman</t>
  </si>
  <si>
    <t>Rapat-rapat koordinasi dan konsultasi keluar daerah</t>
  </si>
  <si>
    <t>Pemeliharaan rutin/berkala kendaraan dinas/operasional</t>
  </si>
  <si>
    <t>Pengadaan pakaian dinas dan perlengkapannya</t>
  </si>
  <si>
    <t>Kursus, pelatihan, sosialisasi dan bimbingan teknis</t>
  </si>
  <si>
    <t>02</t>
  </si>
  <si>
    <t>07</t>
  </si>
  <si>
    <t>08</t>
  </si>
  <si>
    <t>11</t>
  </si>
  <si>
    <t>17</t>
  </si>
  <si>
    <t>18</t>
  </si>
  <si>
    <t>05</t>
  </si>
  <si>
    <t>03</t>
  </si>
  <si>
    <t>Kegiatan Penyediaan bahan bacaan dan peraturan perundang-undangan</t>
  </si>
  <si>
    <t>Program Kerjasama Pembangunan</t>
  </si>
  <si>
    <t>Program Penataan Administrasi Kependudukan</t>
  </si>
  <si>
    <t>Program Pembinaan dan Pemasyarakatan Olah Raga</t>
  </si>
  <si>
    <t>%</t>
  </si>
  <si>
    <t>-</t>
  </si>
  <si>
    <t>unit</t>
  </si>
  <si>
    <t>paket</t>
  </si>
  <si>
    <t>06</t>
  </si>
  <si>
    <t>LOKASI</t>
  </si>
  <si>
    <t>TARGET</t>
  </si>
  <si>
    <t>SATUAN</t>
  </si>
  <si>
    <t>- Pemeliharaan Rutin/Berkala Gedung Kantor</t>
  </si>
  <si>
    <t>Terpeliharanya gedung kantor dengan baik</t>
  </si>
  <si>
    <t>NO</t>
  </si>
  <si>
    <t>TOTAL PAGU INDIKATIF)</t>
  </si>
  <si>
    <t>TAHUN 2016</t>
  </si>
  <si>
    <t>K</t>
  </si>
  <si>
    <t>Rp</t>
  </si>
  <si>
    <t>Urusan wajib otonomi daerah, pemerintahan umum, administrasi keuangan daerah, perangkat daerah, kepegawaian dan persandian</t>
  </si>
  <si>
    <t>th</t>
  </si>
  <si>
    <t>stel</t>
  </si>
  <si>
    <t>org</t>
  </si>
  <si>
    <t>Rata-rata Capaian Kinerja (%)</t>
  </si>
  <si>
    <t>Predikat Kinerja</t>
  </si>
  <si>
    <t>- Penyediaan Bahan Bacaan dan Buku Peraturan Perundang-undangan</t>
  </si>
  <si>
    <t>Terpenuhinya kebutuhan bahan bacaan</t>
  </si>
  <si>
    <t>Jumlah peralatan kerja yang diperbaiki</t>
  </si>
  <si>
    <t>Kebutuhan Dana/</t>
  </si>
  <si>
    <t>Pagu Indikatif</t>
  </si>
  <si>
    <t>Sumber Dana</t>
  </si>
  <si>
    <t>Jumlah surat keluar</t>
  </si>
  <si>
    <t>Persentase peningkatan pelayanan administrasi perkantoran</t>
  </si>
  <si>
    <t>Jumlah bulan periode pembayaran</t>
  </si>
  <si>
    <t>Jumlah Tenaga Administrasi Keuangan</t>
  </si>
  <si>
    <t>Jumlah bulan periode pemakaian jasa kebersihan kantor</t>
  </si>
  <si>
    <t>Jumlah Jenis barang cetakan dan penggandaan</t>
  </si>
  <si>
    <t>Jumlah jenis komponen instalasi listrik/penerangan bangunan kantor</t>
  </si>
  <si>
    <t>Jumlah orang hari (OH) yang melaksanakan rakor dan konsultasi</t>
  </si>
  <si>
    <t>Persentase terpenuhinya kebutuhan sarana dan prasarana aparatur</t>
  </si>
  <si>
    <t>Jumlah gedung kantor yang dipelihara</t>
  </si>
  <si>
    <t>Jumlah pakaian dinas dan perlengkapan</t>
  </si>
  <si>
    <t>Persentase peningkatan kapasitas Sumber Daya Aparatur yang mengikuti diklat/bimtek</t>
  </si>
  <si>
    <t>15 besar</t>
  </si>
  <si>
    <t>SKPD PENANGGUNG JAWAB</t>
  </si>
  <si>
    <t>Evaluasi Terhadap Hasil RENSTRA SKPD</t>
  </si>
  <si>
    <t>Tahun 2011-2015</t>
  </si>
  <si>
    <t>Sasaran</t>
  </si>
  <si>
    <t>Data Capaian pada Awal Tahun Perencanaan</t>
  </si>
  <si>
    <t>Target Capaian pada Akhir Tahun Perencanaan</t>
  </si>
  <si>
    <t>Target RENSTRA SKPD</t>
  </si>
  <si>
    <t xml:space="preserve">Realisasi Capaian </t>
  </si>
  <si>
    <t>Rasio Capaian (%)</t>
  </si>
  <si>
    <t>Unit Penanggung Jawab</t>
  </si>
  <si>
    <t>Persentase peningkatan Pelayanan administrasi perkantoran di sekretariat DP.Korpri Prov. Jambi</t>
  </si>
  <si>
    <t>Persentase peningkatan disiplin aparatur</t>
  </si>
  <si>
    <t>Persentase peningkatan kapasitas sumber daya aparatur</t>
  </si>
  <si>
    <t xml:space="preserve">  Faktor Penddorong pencapaian kinerja</t>
  </si>
  <si>
    <t xml:space="preserve">  Faktor Penghambat</t>
  </si>
  <si>
    <t>INDIKASI RENCANA PROGRAM PRIORITAS YANG DISERTAI KEBUTUHAN PENDANAAN</t>
  </si>
  <si>
    <t>Program Prioritas Pembangunan</t>
  </si>
  <si>
    <t>Indikator Kinerja (Outcome)</t>
  </si>
  <si>
    <t>KONDISI AWAL RPJMD (TAHUN 1)</t>
  </si>
  <si>
    <t>TARGET KINERJA DAN ANGGARAN</t>
  </si>
  <si>
    <t>KONDISI KINERJA PADA AKHIR PERIODE RPJMD</t>
  </si>
  <si>
    <t>TAHUN 2017</t>
  </si>
  <si>
    <t>TAHUN 2018</t>
  </si>
  <si>
    <t>TAHUN 2019</t>
  </si>
  <si>
    <t>TAHUN 2020</t>
  </si>
  <si>
    <t>TAHUN 2021</t>
  </si>
  <si>
    <t>TOTAL PAGU INDIKATIF</t>
  </si>
  <si>
    <t>APBD</t>
  </si>
  <si>
    <t>Penunjang Urusan Pemerintah</t>
  </si>
  <si>
    <t>Program pelayanan  administrasi Perkantoran</t>
  </si>
  <si>
    <t>Tersedianya bahan bacaan</t>
  </si>
  <si>
    <t>Tercapainya rencana kerja dan rapat</t>
  </si>
  <si>
    <t>Pemeliharaan rutin/berkala gedung kantor</t>
  </si>
  <si>
    <t>Terpeliharanya kendaraan dinas</t>
  </si>
  <si>
    <t>Pemeliharaan rutin/berkala peralatan gedung kantor</t>
  </si>
  <si>
    <t>Terpeliharanya peralatan gedung kantor</t>
  </si>
  <si>
    <t>Peningkatan Kapasitas Sumber Daya Aparatur</t>
  </si>
  <si>
    <t>Program keagamaan dan kemasyarakatan</t>
  </si>
  <si>
    <t>Persentase aparatur yang  disiplin</t>
  </si>
  <si>
    <t>Program Pemberdayaan fakir Miskin, Komunitas Adat Terpencil (KAT) dan Penyandang Masalah Kesejahteraan Sosial (PMKS) Lainnya</t>
  </si>
  <si>
    <t>Persentase Pemberdayaan fakir Miskin, Komunitas Adat Terpencil (KAT) dan Penyandang Masalah Kesejahteraan Sosial (PMKS) Lainnya</t>
  </si>
  <si>
    <t>Distribusi Beras Miskin ke Desa/Kelurahan</t>
  </si>
  <si>
    <t>Tersalurnya beras miskin</t>
  </si>
  <si>
    <t>1 Laporan</t>
  </si>
  <si>
    <t>Program Peningkatan peran serta dan kesetaraan Gender dalam pembangunan</t>
  </si>
  <si>
    <t>persentase peningkatan peran serta dan kesetaraan Gender dalam pembangunan</t>
  </si>
  <si>
    <t>Pemberdayaan Kesejahteraan Keluarga (PKK)</t>
  </si>
  <si>
    <t>Program Peningkatan Iklim Investasi dan realisasi Inventasi</t>
  </si>
  <si>
    <t>Persentase Peningkatan Iklim Investasi dan realisasi Inventasi</t>
  </si>
  <si>
    <t>Pelayanan Administrasi Terpadu Kecamatan (PATEN)</t>
  </si>
  <si>
    <t>Setiap pelaku usaha memiliki izin</t>
  </si>
  <si>
    <t>Program Pembinaan dan Pemasyarakatan Olahraga</t>
  </si>
  <si>
    <t>Peningkatan Prestasi Olahraga</t>
  </si>
  <si>
    <t>Penyelenggaraan Kompetisi Olahraga</t>
  </si>
  <si>
    <t>Peningkatan prestasi keagamaan</t>
  </si>
  <si>
    <t>Pelaksanaan MTQ Tingkat Kecamatan</t>
  </si>
  <si>
    <t>Peningkatan kualitas Qori dan Qoriah</t>
  </si>
  <si>
    <t>Pelaksanaan Lomba Desa Tingkat Kecamatan</t>
  </si>
  <si>
    <t>Terlaksananya lomba Desa/Kelurahan Tingkat Kecamatan</t>
  </si>
  <si>
    <t>12 Desa dan 1 Kelurahan</t>
  </si>
  <si>
    <t>Program Perencanaan Pembangunan Daerah</t>
  </si>
  <si>
    <t>Pelaksanaan Musyawarah Perencanaan Pembangunan Kecamatan</t>
  </si>
  <si>
    <t>Terlaksananya pembangunan yang terencana</t>
  </si>
  <si>
    <t>Semakin meningkatnya kualitas aparatur dan akuntabilitas penyeleng garaan pemerintahan</t>
  </si>
  <si>
    <t>Tersedianya jasa tenaga penunjang administrasi/teknis perkantoran</t>
  </si>
  <si>
    <t>- Penyediaan jasa tenaga penunjang administrasi/teknis peerkantoran</t>
  </si>
  <si>
    <t>Tersedianya pakaian dinas dan perlengkapannya bagi pegawai Kantor Camat Pengabuan</t>
  </si>
  <si>
    <t>- Kegiatan Pengembangan SDM</t>
  </si>
  <si>
    <t>Terselenggaranya kursus-kursus singkat/pelatihan bagi pegawai Kantor Camat Pengabuan</t>
  </si>
  <si>
    <t>Program pelayanan administrasi kependudukan</t>
  </si>
  <si>
    <t>- Kegiatan pelaksanaan Musyawarah perencanaan pembangunan</t>
  </si>
  <si>
    <t>Terselenggaranya musyawarah perencanaan pembangunan</t>
  </si>
  <si>
    <t>- Kegiatan pelaksanaan Lomba Desa Tingkat Kecamatan</t>
  </si>
  <si>
    <t>Terselenggaranya lomba Desa Tingkat Kecamatan</t>
  </si>
  <si>
    <t>Program Pemberdayaan Masyarakat Miskin</t>
  </si>
  <si>
    <t>- Kegiatan Distribusi Beras Miskin ke Desa/ Kelurahan</t>
  </si>
  <si>
    <t>Terlaksananya pendistribusian beras miskin ke Desa/ Kelurahan</t>
  </si>
  <si>
    <t>Program Keagamaan dan Kemasyarakatan</t>
  </si>
  <si>
    <t>- Kegiatan Pelaksanaan MTQ Tingkat Kecamatan</t>
  </si>
  <si>
    <t>Terlaksananya MTQ Tingkat Kecamatan</t>
  </si>
  <si>
    <t>- Kegiatan Pelaksanaan Program Samisake</t>
  </si>
  <si>
    <t>Terlaksananya perogram Samisake di Kecamatan</t>
  </si>
  <si>
    <t>- Kegiatan Penyelenggaraan Kompetisi Olah Raga</t>
  </si>
  <si>
    <t>Terlaksananya Kompetisi Olah Raga</t>
  </si>
  <si>
    <t>Program Peningkatan Peran Serta dan Kesejahteraan Jender dalam Pembangunan</t>
  </si>
  <si>
    <t>- Kegiatan Pemberdayaan Kesejahteraan Keluarga (PKK)</t>
  </si>
  <si>
    <t>- Kegiatan Pelayanan E-KTP</t>
  </si>
  <si>
    <t>Terlaksananya Peleyanan E-KTP</t>
  </si>
  <si>
    <t>- Pemeliharaan Peralatan Gedung Kantor</t>
  </si>
  <si>
    <t>Terpeliharanya peralatan kantor dengan baik</t>
  </si>
  <si>
    <t>- Rehabilitasi Sedang/berat Gedung Kantor</t>
  </si>
  <si>
    <t>Terpenuhinya gedung kantor</t>
  </si>
  <si>
    <t>- Kegiatan Pelaksanaan MTQ Tingkat Kabupaten</t>
  </si>
  <si>
    <t>Terlaksananya MTQ Tingkat Kabupaten</t>
  </si>
  <si>
    <t xml:space="preserve">  Usulan Tindak Lanjut pada RENJA SKPD berikutnya</t>
  </si>
  <si>
    <t xml:space="preserve">  Usulan Tindak Lanjut pada RENSTRA SKPD berikutnya</t>
  </si>
  <si>
    <t>Program Peningkatan Sarana dan Prasarana Aparatur</t>
  </si>
  <si>
    <t>Pengadaan Kendaraan Dinas/ Operasional</t>
  </si>
  <si>
    <t>Meningkatnya sarana dan prasarana aparatur</t>
  </si>
  <si>
    <t>09</t>
  </si>
  <si>
    <t>Pengadaan peralatan gedung kantor</t>
  </si>
  <si>
    <t>terpenuhinya peralatan gedung kantor</t>
  </si>
  <si>
    <t>Terpeliharanya gedung kantor</t>
  </si>
  <si>
    <t>No.</t>
  </si>
  <si>
    <t>Program/Kegiatan</t>
  </si>
  <si>
    <t xml:space="preserve">Target Capaian </t>
  </si>
  <si>
    <t>Rancangan Awal RKPD</t>
  </si>
  <si>
    <t>Hasil Analisi Kebutuhan</t>
  </si>
  <si>
    <t>APDB</t>
  </si>
  <si>
    <t>Urusan/ Bidang Urusan Pemerintahan Daerah dan Program/ Kegiatan</t>
  </si>
  <si>
    <t>Indikatro Kinerja Program (outcomes) Kegiatan (output)</t>
  </si>
  <si>
    <t>Realisasi Target Kinerja Hasil Program dan Keluaran Kegiatan s/d dengan tahun (n-3)</t>
  </si>
  <si>
    <t>Target dan Realisasi Kinerja Program dan Kegiatan Tahun Lalu (n-2)</t>
  </si>
  <si>
    <t>Target Program dan Kegiatan (Renja SKPD tahun n-1)</t>
  </si>
  <si>
    <t>Perkiraan Realisasi Capaian Target Renstra SKPD s/d r=tahun berjalan</t>
  </si>
  <si>
    <t>Target Renja SKPD tahun (n-2)</t>
  </si>
  <si>
    <t>Realisasi Renja SKPD tahun (n-2)</t>
  </si>
  <si>
    <t>Tingkat Realisasi (%)</t>
  </si>
  <si>
    <t>Target program dan kegiatan (Renja SKPD tahun n-1)</t>
  </si>
  <si>
    <t>Tingkat Capaian Realisasi Terget Renstra (%)</t>
  </si>
  <si>
    <t>8=(7/6)</t>
  </si>
  <si>
    <t>10=(5+7+9)</t>
  </si>
  <si>
    <t>11(10/4)</t>
  </si>
  <si>
    <t>Tabel 2.2</t>
  </si>
  <si>
    <t>No</t>
  </si>
  <si>
    <t>Indikator Kinerja sesuai Tugas dan Fungsi OPD</t>
  </si>
  <si>
    <t>Realisasi Capaian SKPD Tahun ke-</t>
  </si>
  <si>
    <t>IKK</t>
  </si>
  <si>
    <t>Pemberdayaan Masyarakat Miskin</t>
  </si>
  <si>
    <t>Peringkat 6</t>
  </si>
  <si>
    <t>300 Usulan Pembangunan</t>
  </si>
  <si>
    <t>Program pengembangan Wawasan kebangsaan</t>
  </si>
  <si>
    <t>Peningkatan Nilai-nilai Kebangsaan dan Daerah</t>
  </si>
  <si>
    <t>Pengembangan Wawasan Kebangsaan</t>
  </si>
  <si>
    <t>Terlaksanya Upacara HUT RI Kecamatan</t>
  </si>
  <si>
    <t>Terlaksananya Upacara HUT RI Kecamatan</t>
  </si>
  <si>
    <t>REKAPITULASI EVALUASI HASIL PELAKSANAAN RENJA SKPD DAN PENCAPAIAN RENSTRA SKPD s/d TAHUN 2019</t>
  </si>
  <si>
    <t>TABEL T-C.29</t>
  </si>
  <si>
    <t>Kabupaten Tanjung Jabung Barat</t>
  </si>
  <si>
    <t>SPM/</t>
  </si>
  <si>
    <t xml:space="preserve">Standar Nasional </t>
  </si>
  <si>
    <t>Proyeksi</t>
  </si>
  <si>
    <t>Catatan Analisis</t>
  </si>
  <si>
    <t>Target Renstra Perangkat Daerah</t>
  </si>
  <si>
    <t>TABEL T-C.31</t>
  </si>
  <si>
    <t>REVIEW TERHADAP RANCANGAN AWAL RKPD TAHUN 2019</t>
  </si>
  <si>
    <t>TABEL T-C.33</t>
  </si>
  <si>
    <t>RUMUSAN RENCANA PROGRAM DAN KEGIATAN PERANGKAT DAERAH TAHUN 2019 DAN PERKIRAAN MAJU TAHUN 2020</t>
  </si>
  <si>
    <t>RENCANA TAHUN 2019</t>
  </si>
  <si>
    <t>Perkiraan Maju Rencana Tahun 2020</t>
  </si>
  <si>
    <t>TABEL T-C.32</t>
  </si>
  <si>
    <t>USULAN PROGRAM DAN KEGIATAN DARI PARA PEMANGKU KEPENTINGAN KEPENTINGAN TAHUN</t>
  </si>
  <si>
    <t>Target Kinerja Capaian Program (Renstra SKPD) Tahun 2016-2021</t>
  </si>
  <si>
    <t>Pelaksanaan Program Penanganan Fakir Miskin</t>
  </si>
  <si>
    <t>Pelayanan Administrasi Terpadu Kecamatan</t>
  </si>
  <si>
    <t>1 kegiatan</t>
  </si>
  <si>
    <t>Program Pengembangan wawasan Kebangsaan</t>
  </si>
  <si>
    <t>Terlaksananya HUT RI Kecamatan</t>
  </si>
  <si>
    <t>KANTOR CAMAT KUALA BETARA TAHUN 2016-2021</t>
  </si>
  <si>
    <t>CAMAT KUALA BETARA</t>
  </si>
  <si>
    <t>H. HERRY PUTRA SYAM, SE</t>
  </si>
  <si>
    <r>
      <t xml:space="preserve">NIP. </t>
    </r>
    <r>
      <rPr>
        <sz val="11"/>
        <color indexed="8"/>
        <rFont val="Cambria"/>
        <family val="1"/>
      </rPr>
      <t>19751118 200003 1 003</t>
    </r>
  </si>
  <si>
    <t>Kantor Kecamatan Kuala Betara</t>
  </si>
  <si>
    <t>KANTOR KECAMATAN KUALA BETARA KABUPATEN TANJUNG JABUNG BARAT</t>
  </si>
  <si>
    <t>Pencapaian Kinerja Pelayanan Kecamatan Kuala Betara</t>
  </si>
  <si>
    <t>KECAMATAN KUALA BETARA</t>
  </si>
  <si>
    <t>KANTOR KECAMATAN KUALA BETARA</t>
  </si>
  <si>
    <t>3.1.1.19 KANTOR KECAMATAN KUALA BETARA</t>
  </si>
  <si>
    <t>Pemeliharaan rutin/berkala perlengkapan gedung kantor</t>
  </si>
  <si>
    <t>Terpeliharanya perlengkapan gedung kantor</t>
  </si>
  <si>
    <t>Bantuan Keuangan Prov. Jambi untuk PKK Kelurahan</t>
  </si>
  <si>
    <t>Pelayanan Penduduk Wajib KTP</t>
  </si>
  <si>
    <t>Tertib Administrasi Kependudukan</t>
  </si>
  <si>
    <t>Muara Deli,       Februari 2019</t>
  </si>
  <si>
    <t>Pembina</t>
  </si>
  <si>
    <t>3.01.01.19 Kantor Kecamatan Kuala Betara</t>
  </si>
  <si>
    <t>Bantuan Dana Propinsi untuk PKK Kelurahan</t>
  </si>
  <si>
    <t>Program Pengembangan Wawasan Kebangsaan</t>
  </si>
  <si>
    <t>Kelurahan Betara Kiri</t>
  </si>
  <si>
    <t>1 Paket</t>
  </si>
  <si>
    <t>Bantuan Provinsi (Kelurahan)</t>
  </si>
  <si>
    <t>Bantuan Provinsi (PKK Kelurahan)</t>
  </si>
  <si>
    <t>Terpeliharanya perlengkapan</t>
  </si>
  <si>
    <t>Pengadaan Kendaraan Dinas/Operasional</t>
  </si>
  <si>
    <t>Pengadaan Peralatan Gedung Kantor</t>
  </si>
  <si>
    <t>Tersedianya Peralatan Gedung Kantor</t>
  </si>
  <si>
    <t>Program Pembangunan Jalan dan Jembatan</t>
  </si>
  <si>
    <t>Pembangunan Jembatan</t>
  </si>
  <si>
    <t>Persentase Jembatan yang ditingkatkan</t>
  </si>
  <si>
    <t>Tersedianya Gedung Posyandu</t>
  </si>
  <si>
    <t>1 Unit</t>
  </si>
  <si>
    <t>38 Usulan Pembangunan</t>
  </si>
  <si>
    <t>35 Usulan Pembangunan</t>
  </si>
  <si>
    <t>Muara Deli,       Maret 2019</t>
  </si>
  <si>
    <t>Program Penyehatan Lingkungan Permukiman</t>
  </si>
  <si>
    <t>Penataan Kawasan Perumahan dan Permukiman</t>
  </si>
  <si>
    <t>Program Upaya Kesehatan Masyarakat</t>
  </si>
  <si>
    <t>Panjang Jalan lingkungan yang tertangani</t>
  </si>
  <si>
    <t>Dana Bantuan Provinsi</t>
  </si>
  <si>
    <t>Dana Bantuan Prov</t>
  </si>
  <si>
    <t>Program Penataan dan Pengembangan Kawasan Permukiman</t>
  </si>
  <si>
    <t>Pengadaan, Pembangunan, Pengembangan, dan Pemeliharaan Sarana dan Prasarana Transportasi</t>
  </si>
  <si>
    <t>Persentase Panjang Jalan Permukiman yang dapat tertangani</t>
  </si>
  <si>
    <t>Pengadaan, Pembangunan, Pengembangan dan pemeliharaan sarana prasarana kesehatan</t>
  </si>
  <si>
    <t>Pengadaan, Pembangunan, Pengembangan dan Pemeliharaan Sarana dan Prasarana Transportasi</t>
  </si>
  <si>
    <t>Persentase Panjang Jalan Lingkungan yang tertangani</t>
  </si>
  <si>
    <t>Program Penataan dan Pengembangan Kawasan Pemukiman</t>
  </si>
  <si>
    <t>Persentase Panjang Jalan lingkungan yang tertangani</t>
  </si>
  <si>
    <t>Pengadaan, Pembangunan, Pengembangan dan Pemeliharaan  Sarana dan Prasarana Transportasi</t>
  </si>
  <si>
    <t>Pengadaan, Pembangunan, Pengembangan dan pemeliharaan sarana dan prasarana kesehatan</t>
  </si>
  <si>
    <t>Persentase Panjang Jalan Lingkungan yang tetangani</t>
  </si>
  <si>
    <t>Sebelum Perubahan</t>
  </si>
  <si>
    <t>Setelah Perubahan</t>
  </si>
  <si>
    <t>Kecamatan Kuala Betara</t>
  </si>
  <si>
    <t>Program Peningkatan Keamanan dan Kenyamanan Lingkungan</t>
  </si>
  <si>
    <t>Persentase Penanganan Gangguan Ketetiban Umum yang muncul</t>
  </si>
  <si>
    <t>Pengendalian Keamanan Lingkungan</t>
  </si>
  <si>
    <t>Program Optimalisasi Pemanfaatan Teknologi Informasi</t>
  </si>
  <si>
    <t>Informasi dan Publikasi</t>
  </si>
  <si>
    <t>Persentase Sistem Informasi yang akurat</t>
  </si>
  <si>
    <t xml:space="preserve">RUMUSAN RENCANA PROGRAM DAN KEGIATAN PERANGKAT DAERAH TAHUN 2019 </t>
  </si>
  <si>
    <t>SEBELUM DAN SETELAH PERUBAHAN</t>
  </si>
  <si>
    <t>Selisih</t>
  </si>
  <si>
    <t>Tersedianya Kendaraan Dinas</t>
  </si>
</sst>
</file>

<file path=xl/styles.xml><?xml version="1.0" encoding="utf-8"?>
<styleSheet xmlns="http://schemas.openxmlformats.org/spreadsheetml/2006/main">
  <numFmts count="4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_);_(* \(#,##0.00\);_(* &quot;-&quot;_);_(@_)"/>
    <numFmt numFmtId="179" formatCode="_([$Rp-421]* #,##0.00_);_([$Rp-421]* \(#,##0.00\);_([$Rp-421]* &quot;-&quot;??_);_(@_)"/>
    <numFmt numFmtId="180" formatCode="0.0"/>
    <numFmt numFmtId="181" formatCode="[$-421]dd\ mmmm\ yyyy"/>
    <numFmt numFmtId="182" formatCode="#,##0.0"/>
    <numFmt numFmtId="183" formatCode="[$-409]dddd\,\ mmmm\ dd\,\ yyyy"/>
    <numFmt numFmtId="184" formatCode="[$-409]h:mm:ss\ AM/PM"/>
    <numFmt numFmtId="185" formatCode="#,##0.000"/>
    <numFmt numFmtId="186" formatCode="#,##0.0000"/>
    <numFmt numFmtId="187" formatCode="_(* #,##0.0_);_(* \(#,##0.0\);_(* &quot;-&quot;_);_(@_)"/>
    <numFmt numFmtId="188" formatCode="_(* #,##0.000_);_(* \(#,##0.000\);_(* &quot;-&quot;_);_(@_)"/>
    <numFmt numFmtId="189" formatCode="_(* #,##0.000_);_(* \(#,##0.000\);_(* &quot;-&quot;??_);_(@_)"/>
    <numFmt numFmtId="190" formatCode="_(* #,##0.0000_);_(* \(#,##0.0000\);_(* &quot;-&quot;??_);_(@_)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Bodoni MT Condensed"/>
      <family val="1"/>
    </font>
    <font>
      <sz val="10"/>
      <name val="Arial Narrow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7"/>
      <name val="Arial"/>
      <family val="2"/>
    </font>
    <font>
      <sz val="10"/>
      <color indexed="8"/>
      <name val="Calibri"/>
      <family val="2"/>
    </font>
    <font>
      <b/>
      <sz val="11"/>
      <color indexed="8"/>
      <name val="Bookman Old Style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10"/>
      <color indexed="8"/>
      <name val="Times New Roman"/>
      <family val="1"/>
    </font>
    <font>
      <b/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B050"/>
      <name val="Arial"/>
      <family val="2"/>
    </font>
    <font>
      <sz val="10"/>
      <color theme="1"/>
      <name val="Calibri"/>
      <family val="2"/>
    </font>
    <font>
      <b/>
      <sz val="11"/>
      <color theme="1"/>
      <name val="Bookman Old Style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Arial"/>
      <family val="2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Times New Roman"/>
      <family val="1"/>
    </font>
    <font>
      <b/>
      <sz val="12"/>
      <color rgb="FF000000"/>
      <name val="Cambria"/>
      <family val="1"/>
    </font>
    <font>
      <b/>
      <u val="single"/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4999699890613556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>
        <color theme="0" tint="-0.4999699890613556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double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medium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10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4" fontId="60" fillId="0" borderId="0" xfId="0" applyNumberFormat="1" applyFont="1" applyAlignment="1">
      <alignment horizontal="right" vertical="center"/>
    </xf>
    <xf numFmtId="4" fontId="60" fillId="0" borderId="0" xfId="0" applyNumberFormat="1" applyFont="1" applyAlignment="1">
      <alignment horizontal="right"/>
    </xf>
    <xf numFmtId="0" fontId="63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wrapText="1"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left" vertical="top"/>
    </xf>
    <xf numFmtId="0" fontId="64" fillId="0" borderId="0" xfId="0" applyFont="1" applyAlignment="1">
      <alignment horizontal="left" vertical="top"/>
    </xf>
    <xf numFmtId="4" fontId="62" fillId="0" borderId="10" xfId="0" applyNumberFormat="1" applyFont="1" applyBorder="1" applyAlignment="1">
      <alignment horizontal="right" vertical="top"/>
    </xf>
    <xf numFmtId="0" fontId="62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4" fillId="0" borderId="0" xfId="0" applyFont="1" applyBorder="1" applyAlignment="1" quotePrefix="1">
      <alignment horizontal="left" vertical="top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center" vertical="top" wrapText="1"/>
    </xf>
    <xf numFmtId="4" fontId="64" fillId="0" borderId="12" xfId="0" applyNumberFormat="1" applyFont="1" applyBorder="1" applyAlignment="1">
      <alignment horizontal="right" vertical="top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2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6" xfId="0" applyFont="1" applyBorder="1" applyAlignment="1">
      <alignment horizontal="center" vertical="top" wrapText="1"/>
    </xf>
    <xf numFmtId="4" fontId="62" fillId="0" borderId="17" xfId="0" applyNumberFormat="1" applyFont="1" applyBorder="1" applyAlignment="1">
      <alignment horizontal="right" vertical="top"/>
    </xf>
    <xf numFmtId="4" fontId="64" fillId="0" borderId="18" xfId="0" applyNumberFormat="1" applyFont="1" applyBorder="1" applyAlignment="1">
      <alignment horizontal="right" vertical="top"/>
    </xf>
    <xf numFmtId="0" fontId="60" fillId="0" borderId="19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/>
    </xf>
    <xf numFmtId="9" fontId="64" fillId="0" borderId="12" xfId="0" applyNumberFormat="1" applyFont="1" applyBorder="1" applyAlignment="1">
      <alignment horizontal="center" vertical="top"/>
    </xf>
    <xf numFmtId="4" fontId="65" fillId="0" borderId="0" xfId="0" applyNumberFormat="1" applyFont="1" applyAlignment="1">
      <alignment wrapText="1"/>
    </xf>
    <xf numFmtId="0" fontId="2" fillId="0" borderId="12" xfId="0" applyFont="1" applyBorder="1" applyAlignment="1">
      <alignment vertical="top" wrapText="1"/>
    </xf>
    <xf numFmtId="4" fontId="60" fillId="0" borderId="0" xfId="0" applyNumberFormat="1" applyFont="1" applyAlignment="1">
      <alignment horizontal="center" vertical="center"/>
    </xf>
    <xf numFmtId="4" fontId="60" fillId="0" borderId="0" xfId="0" applyNumberFormat="1" applyFont="1" applyAlignment="1">
      <alignment horizontal="center"/>
    </xf>
    <xf numFmtId="4" fontId="62" fillId="0" borderId="10" xfId="0" applyNumberFormat="1" applyFont="1" applyBorder="1" applyAlignment="1">
      <alignment horizontal="center" vertical="top"/>
    </xf>
    <xf numFmtId="4" fontId="62" fillId="0" borderId="17" xfId="0" applyNumberFormat="1" applyFont="1" applyBorder="1" applyAlignment="1">
      <alignment horizontal="center" vertical="top"/>
    </xf>
    <xf numFmtId="3" fontId="64" fillId="0" borderId="12" xfId="0" applyNumberFormat="1" applyFont="1" applyBorder="1" applyAlignment="1">
      <alignment horizontal="right" vertical="top"/>
    </xf>
    <xf numFmtId="4" fontId="64" fillId="0" borderId="12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left"/>
    </xf>
    <xf numFmtId="0" fontId="62" fillId="0" borderId="20" xfId="0" applyFont="1" applyBorder="1" applyAlignment="1" quotePrefix="1">
      <alignment horizontal="left" vertical="top"/>
    </xf>
    <xf numFmtId="0" fontId="62" fillId="0" borderId="13" xfId="0" applyFont="1" applyBorder="1" applyAlignment="1">
      <alignment horizontal="left" vertical="center"/>
    </xf>
    <xf numFmtId="0" fontId="61" fillId="0" borderId="0" xfId="0" applyFont="1" applyAlignment="1">
      <alignment horizontal="left"/>
    </xf>
    <xf numFmtId="0" fontId="62" fillId="0" borderId="21" xfId="0" applyFont="1" applyBorder="1" applyAlignment="1">
      <alignment horizontal="left" vertical="top"/>
    </xf>
    <xf numFmtId="0" fontId="62" fillId="0" borderId="22" xfId="0" applyFont="1" applyBorder="1" applyAlignment="1" quotePrefix="1">
      <alignment horizontal="left" vertical="top"/>
    </xf>
    <xf numFmtId="0" fontId="62" fillId="0" borderId="22" xfId="0" applyFont="1" applyBorder="1" applyAlignment="1">
      <alignment horizontal="left" vertical="top"/>
    </xf>
    <xf numFmtId="0" fontId="62" fillId="0" borderId="23" xfId="0" applyFont="1" applyBorder="1" applyAlignment="1">
      <alignment horizontal="left" vertical="center"/>
    </xf>
    <xf numFmtId="169" fontId="66" fillId="0" borderId="24" xfId="0" applyNumberFormat="1" applyFont="1" applyBorder="1" applyAlignment="1">
      <alignment vertical="top" wrapText="1"/>
    </xf>
    <xf numFmtId="169" fontId="0" fillId="0" borderId="0" xfId="0" applyNumberFormat="1" applyAlignment="1">
      <alignment wrapText="1"/>
    </xf>
    <xf numFmtId="169" fontId="67" fillId="0" borderId="0" xfId="0" applyNumberFormat="1" applyFont="1" applyAlignment="1">
      <alignment horizontal="center" wrapText="1"/>
    </xf>
    <xf numFmtId="169" fontId="68" fillId="0" borderId="0" xfId="0" applyNumberFormat="1" applyFont="1" applyAlignment="1">
      <alignment wrapText="1"/>
    </xf>
    <xf numFmtId="169" fontId="0" fillId="0" borderId="0" xfId="0" applyNumberFormat="1" applyAlignment="1">
      <alignment horizontal="center" wrapText="1"/>
    </xf>
    <xf numFmtId="169" fontId="68" fillId="0" borderId="0" xfId="0" applyNumberFormat="1" applyFont="1" applyAlignment="1">
      <alignment horizontal="center" wrapText="1"/>
    </xf>
    <xf numFmtId="169" fontId="66" fillId="33" borderId="24" xfId="0" applyNumberFormat="1" applyFont="1" applyFill="1" applyBorder="1" applyAlignment="1">
      <alignment horizontal="center" vertical="center" wrapText="1"/>
    </xf>
    <xf numFmtId="169" fontId="66" fillId="0" borderId="24" xfId="0" applyNumberFormat="1" applyFont="1" applyBorder="1" applyAlignment="1">
      <alignment horizontal="center" vertical="center" wrapText="1"/>
    </xf>
    <xf numFmtId="169" fontId="0" fillId="0" borderId="25" xfId="0" applyNumberFormat="1" applyBorder="1" applyAlignment="1">
      <alignment wrapText="1"/>
    </xf>
    <xf numFmtId="169" fontId="66" fillId="0" borderId="26" xfId="0" applyNumberFormat="1" applyFont="1" applyBorder="1" applyAlignment="1">
      <alignment wrapText="1"/>
    </xf>
    <xf numFmtId="169" fontId="66" fillId="0" borderId="24" xfId="0" applyNumberFormat="1" applyFont="1" applyBorder="1" applyAlignment="1">
      <alignment wrapText="1"/>
    </xf>
    <xf numFmtId="169" fontId="68" fillId="0" borderId="24" xfId="0" applyNumberFormat="1" applyFont="1" applyBorder="1" applyAlignment="1">
      <alignment wrapText="1"/>
    </xf>
    <xf numFmtId="169" fontId="66" fillId="0" borderId="24" xfId="0" applyNumberFormat="1" applyFont="1" applyBorder="1" applyAlignment="1">
      <alignment horizontal="center" wrapText="1"/>
    </xf>
    <xf numFmtId="169" fontId="66" fillId="33" borderId="24" xfId="0" applyNumberFormat="1" applyFont="1" applyFill="1" applyBorder="1" applyAlignment="1">
      <alignment horizontal="center" wrapText="1"/>
    </xf>
    <xf numFmtId="169" fontId="68" fillId="0" borderId="16" xfId="0" applyNumberFormat="1" applyFont="1" applyBorder="1" applyAlignment="1">
      <alignment horizontal="center" vertical="center" wrapText="1"/>
    </xf>
    <xf numFmtId="169" fontId="66" fillId="0" borderId="25" xfId="0" applyNumberFormat="1" applyFont="1" applyBorder="1" applyAlignment="1">
      <alignment vertical="top" wrapText="1"/>
    </xf>
    <xf numFmtId="169" fontId="66" fillId="0" borderId="26" xfId="0" applyNumberFormat="1" applyFont="1" applyBorder="1" applyAlignment="1">
      <alignment vertical="top" wrapText="1"/>
    </xf>
    <xf numFmtId="169" fontId="69" fillId="0" borderId="24" xfId="0" applyNumberFormat="1" applyFont="1" applyBorder="1" applyAlignment="1">
      <alignment vertical="top" wrapText="1"/>
    </xf>
    <xf numFmtId="169" fontId="68" fillId="0" borderId="24" xfId="0" applyNumberFormat="1" applyFont="1" applyBorder="1" applyAlignment="1">
      <alignment vertical="top" wrapText="1"/>
    </xf>
    <xf numFmtId="169" fontId="66" fillId="0" borderId="24" xfId="0" applyNumberFormat="1" applyFont="1" applyBorder="1" applyAlignment="1">
      <alignment horizontal="center" vertical="top" wrapText="1"/>
    </xf>
    <xf numFmtId="169" fontId="66" fillId="33" borderId="24" xfId="0" applyNumberFormat="1" applyFont="1" applyFill="1" applyBorder="1" applyAlignment="1">
      <alignment horizontal="center" vertical="top" wrapText="1"/>
    </xf>
    <xf numFmtId="169" fontId="70" fillId="0" borderId="24" xfId="0" applyNumberFormat="1" applyFont="1" applyBorder="1" applyAlignment="1">
      <alignment vertical="top" wrapText="1"/>
    </xf>
    <xf numFmtId="169" fontId="68" fillId="0" borderId="27" xfId="0" applyNumberFormat="1" applyFont="1" applyBorder="1" applyAlignment="1">
      <alignment horizontal="center" vertical="top" wrapText="1"/>
    </xf>
    <xf numFmtId="169" fontId="66" fillId="0" borderId="0" xfId="0" applyNumberFormat="1" applyFont="1" applyAlignment="1">
      <alignment vertical="top" wrapText="1"/>
    </xf>
    <xf numFmtId="169" fontId="69" fillId="0" borderId="28" xfId="0" applyNumberFormat="1" applyFont="1" applyBorder="1" applyAlignment="1">
      <alignment vertical="top" wrapText="1"/>
    </xf>
    <xf numFmtId="169" fontId="69" fillId="0" borderId="24" xfId="0" applyNumberFormat="1" applyFont="1" applyBorder="1" applyAlignment="1">
      <alignment horizontal="center" vertical="top" wrapText="1"/>
    </xf>
    <xf numFmtId="169" fontId="69" fillId="33" borderId="24" xfId="0" applyNumberFormat="1" applyFont="1" applyFill="1" applyBorder="1" applyAlignment="1">
      <alignment horizontal="center" vertical="top" wrapText="1"/>
    </xf>
    <xf numFmtId="169" fontId="70" fillId="0" borderId="27" xfId="0" applyNumberFormat="1" applyFont="1" applyBorder="1" applyAlignment="1">
      <alignment horizontal="center" vertical="top" wrapText="1"/>
    </xf>
    <xf numFmtId="169" fontId="69" fillId="0" borderId="0" xfId="0" applyNumberFormat="1" applyFont="1" applyAlignment="1">
      <alignment vertical="top" wrapText="1"/>
    </xf>
    <xf numFmtId="169" fontId="66" fillId="0" borderId="29" xfId="0" applyNumberFormat="1" applyFont="1" applyBorder="1" applyAlignment="1">
      <alignment vertical="top" wrapText="1"/>
    </xf>
    <xf numFmtId="169" fontId="66" fillId="0" borderId="24" xfId="0" applyNumberFormat="1" applyFont="1" applyBorder="1" applyAlignment="1" quotePrefix="1">
      <alignment vertical="top" wrapText="1"/>
    </xf>
    <xf numFmtId="169" fontId="66" fillId="0" borderId="24" xfId="0" applyNumberFormat="1" applyFont="1" applyFill="1" applyBorder="1" applyAlignment="1">
      <alignment horizontal="right" vertical="top" wrapText="1"/>
    </xf>
    <xf numFmtId="169" fontId="66" fillId="0" borderId="24" xfId="0" applyNumberFormat="1" applyFont="1" applyFill="1" applyBorder="1" applyAlignment="1">
      <alignment horizontal="center" vertical="top" wrapText="1"/>
    </xf>
    <xf numFmtId="169" fontId="68" fillId="0" borderId="18" xfId="0" applyNumberFormat="1" applyFont="1" applyBorder="1" applyAlignment="1">
      <alignment horizontal="center" vertical="top" wrapText="1"/>
    </xf>
    <xf numFmtId="169" fontId="68" fillId="0" borderId="16" xfId="0" applyNumberFormat="1" applyFont="1" applyBorder="1" applyAlignment="1">
      <alignment horizontal="center" vertical="top" wrapText="1"/>
    </xf>
    <xf numFmtId="169" fontId="69" fillId="0" borderId="29" xfId="0" applyNumberFormat="1" applyFont="1" applyBorder="1" applyAlignment="1">
      <alignment vertical="top" wrapText="1"/>
    </xf>
    <xf numFmtId="169" fontId="68" fillId="0" borderId="15" xfId="0" applyNumberFormat="1" applyFont="1" applyBorder="1" applyAlignment="1">
      <alignment horizontal="center" vertical="top" wrapText="1"/>
    </xf>
    <xf numFmtId="169" fontId="0" fillId="0" borderId="12" xfId="0" applyNumberFormat="1" applyBorder="1" applyAlignment="1">
      <alignment vertical="top" wrapText="1"/>
    </xf>
    <xf numFmtId="169" fontId="69" fillId="0" borderId="12" xfId="0" applyNumberFormat="1" applyFont="1" applyBorder="1" applyAlignment="1">
      <alignment vertical="top" wrapText="1"/>
    </xf>
    <xf numFmtId="169" fontId="66" fillId="0" borderId="12" xfId="0" applyNumberFormat="1" applyFont="1" applyBorder="1" applyAlignment="1">
      <alignment vertical="top" wrapText="1"/>
    </xf>
    <xf numFmtId="169" fontId="68" fillId="0" borderId="27" xfId="0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 vertical="top" wrapText="1"/>
    </xf>
    <xf numFmtId="169" fontId="66" fillId="0" borderId="30" xfId="0" applyNumberFormat="1" applyFont="1" applyBorder="1" applyAlignment="1">
      <alignment vertical="top" wrapText="1"/>
    </xf>
    <xf numFmtId="169" fontId="68" fillId="0" borderId="15" xfId="0" applyNumberFormat="1" applyFont="1" applyFill="1" applyBorder="1" applyAlignment="1">
      <alignment horizontal="center" vertical="top" wrapText="1"/>
    </xf>
    <xf numFmtId="169" fontId="0" fillId="0" borderId="31" xfId="0" applyNumberFormat="1" applyBorder="1" applyAlignment="1">
      <alignment horizontal="center" wrapText="1"/>
    </xf>
    <xf numFmtId="169" fontId="0" fillId="0" borderId="31" xfId="0" applyNumberFormat="1" applyBorder="1" applyAlignment="1">
      <alignment wrapText="1"/>
    </xf>
    <xf numFmtId="169" fontId="68" fillId="0" borderId="32" xfId="0" applyNumberFormat="1" applyFont="1" applyBorder="1" applyAlignment="1">
      <alignment horizontal="center" wrapText="1"/>
    </xf>
    <xf numFmtId="169" fontId="0" fillId="0" borderId="33" xfId="0" applyNumberFormat="1" applyBorder="1" applyAlignment="1">
      <alignment wrapText="1"/>
    </xf>
    <xf numFmtId="169" fontId="0" fillId="0" borderId="33" xfId="0" applyNumberFormat="1" applyBorder="1" applyAlignment="1">
      <alignment horizontal="center" wrapText="1"/>
    </xf>
    <xf numFmtId="169" fontId="68" fillId="0" borderId="34" xfId="0" applyNumberFormat="1" applyFont="1" applyBorder="1" applyAlignment="1">
      <alignment horizont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9" fillId="0" borderId="24" xfId="0" applyNumberFormat="1" applyFont="1" applyBorder="1" applyAlignment="1">
      <alignment vertical="top" wrapText="1"/>
    </xf>
    <xf numFmtId="3" fontId="62" fillId="0" borderId="35" xfId="0" applyNumberFormat="1" applyFont="1" applyBorder="1" applyAlignment="1">
      <alignment horizontal="right" vertical="center"/>
    </xf>
    <xf numFmtId="0" fontId="62" fillId="0" borderId="21" xfId="0" applyFont="1" applyBorder="1" applyAlignment="1" quotePrefix="1">
      <alignment horizontal="left" vertical="top"/>
    </xf>
    <xf numFmtId="3" fontId="62" fillId="0" borderId="36" xfId="0" applyNumberFormat="1" applyFont="1" applyBorder="1" applyAlignment="1">
      <alignment horizontal="right" vertical="center"/>
    </xf>
    <xf numFmtId="0" fontId="62" fillId="0" borderId="28" xfId="0" applyFont="1" applyBorder="1" applyAlignment="1">
      <alignment horizontal="left" vertical="top"/>
    </xf>
    <xf numFmtId="0" fontId="62" fillId="0" borderId="30" xfId="0" applyFont="1" applyBorder="1" applyAlignment="1" quotePrefix="1">
      <alignment horizontal="left" vertical="top"/>
    </xf>
    <xf numFmtId="0" fontId="62" fillId="0" borderId="30" xfId="0" applyFont="1" applyBorder="1" applyAlignment="1">
      <alignment horizontal="left" vertical="top"/>
    </xf>
    <xf numFmtId="0" fontId="6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4" fontId="62" fillId="0" borderId="30" xfId="0" applyNumberFormat="1" applyFont="1" applyBorder="1" applyAlignment="1">
      <alignment horizontal="center" vertical="top" wrapText="1"/>
    </xf>
    <xf numFmtId="9" fontId="3" fillId="0" borderId="30" xfId="0" applyNumberFormat="1" applyFont="1" applyBorder="1" applyAlignment="1">
      <alignment horizontal="right" vertical="top" wrapText="1"/>
    </xf>
    <xf numFmtId="4" fontId="62" fillId="0" borderId="30" xfId="0" applyNumberFormat="1" applyFont="1" applyBorder="1" applyAlignment="1">
      <alignment horizontal="right" vertical="top"/>
    </xf>
    <xf numFmtId="4" fontId="62" fillId="0" borderId="15" xfId="0" applyNumberFormat="1" applyFont="1" applyBorder="1" applyAlignment="1">
      <alignment horizontal="right" vertical="top"/>
    </xf>
    <xf numFmtId="0" fontId="64" fillId="0" borderId="29" xfId="0" applyFont="1" applyBorder="1" applyAlignment="1">
      <alignment horizontal="left" vertical="top"/>
    </xf>
    <xf numFmtId="0" fontId="64" fillId="0" borderId="12" xfId="0" applyFont="1" applyBorder="1" applyAlignment="1" quotePrefix="1">
      <alignment horizontal="left" vertical="top"/>
    </xf>
    <xf numFmtId="0" fontId="64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9" fontId="2" fillId="0" borderId="12" xfId="0" applyNumberFormat="1" applyFont="1" applyBorder="1" applyAlignment="1">
      <alignment horizontal="right" vertical="top" wrapText="1"/>
    </xf>
    <xf numFmtId="0" fontId="64" fillId="0" borderId="12" xfId="0" applyFont="1" applyBorder="1" applyAlignment="1">
      <alignment vertical="top"/>
    </xf>
    <xf numFmtId="0" fontId="64" fillId="0" borderId="12" xfId="0" applyFont="1" applyBorder="1" applyAlignment="1">
      <alignment horizontal="left" vertical="top"/>
    </xf>
    <xf numFmtId="0" fontId="62" fillId="0" borderId="29" xfId="0" applyFont="1" applyBorder="1" applyAlignment="1">
      <alignment horizontal="left" vertical="top"/>
    </xf>
    <xf numFmtId="0" fontId="62" fillId="0" borderId="12" xfId="0" applyFont="1" applyBorder="1" applyAlignment="1" quotePrefix="1">
      <alignment horizontal="left" vertical="top"/>
    </xf>
    <xf numFmtId="0" fontId="62" fillId="0" borderId="12" xfId="0" applyFont="1" applyBorder="1" applyAlignment="1">
      <alignment horizontal="left" vertical="top"/>
    </xf>
    <xf numFmtId="0" fontId="6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62" fillId="0" borderId="12" xfId="0" applyNumberFormat="1" applyFont="1" applyBorder="1" applyAlignment="1">
      <alignment horizontal="center" vertical="top" wrapText="1"/>
    </xf>
    <xf numFmtId="9" fontId="62" fillId="0" borderId="12" xfId="0" applyNumberFormat="1" applyFont="1" applyBorder="1" applyAlignment="1">
      <alignment horizontal="center" vertical="top"/>
    </xf>
    <xf numFmtId="4" fontId="62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center" vertical="top"/>
    </xf>
    <xf numFmtId="0" fontId="5" fillId="34" borderId="12" xfId="0" applyFont="1" applyFill="1" applyBorder="1" applyAlignment="1">
      <alignment vertical="top" wrapText="1"/>
    </xf>
    <xf numFmtId="0" fontId="62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9" fontId="62" fillId="0" borderId="12" xfId="0" applyNumberFormat="1" applyFont="1" applyBorder="1" applyAlignment="1">
      <alignment horizontal="center" vertical="top" wrapText="1"/>
    </xf>
    <xf numFmtId="9" fontId="64" fillId="0" borderId="12" xfId="0" applyNumberFormat="1" applyFont="1" applyBorder="1" applyAlignment="1">
      <alignment vertical="top" wrapText="1"/>
    </xf>
    <xf numFmtId="0" fontId="64" fillId="0" borderId="37" xfId="0" applyFont="1" applyBorder="1" applyAlignment="1">
      <alignment horizontal="left" vertical="top" wrapText="1"/>
    </xf>
    <xf numFmtId="4" fontId="64" fillId="0" borderId="37" xfId="0" applyNumberFormat="1" applyFont="1" applyBorder="1" applyAlignment="1">
      <alignment horizontal="right" vertical="top"/>
    </xf>
    <xf numFmtId="4" fontId="62" fillId="0" borderId="12" xfId="0" applyNumberFormat="1" applyFont="1" applyBorder="1" applyAlignment="1">
      <alignment horizontal="center" vertical="top"/>
    </xf>
    <xf numFmtId="0" fontId="64" fillId="0" borderId="38" xfId="0" applyFont="1" applyBorder="1" applyAlignment="1">
      <alignment horizontal="left" vertical="top"/>
    </xf>
    <xf numFmtId="0" fontId="64" fillId="0" borderId="39" xfId="0" applyFont="1" applyBorder="1" applyAlignment="1">
      <alignment horizontal="left" vertical="top"/>
    </xf>
    <xf numFmtId="0" fontId="64" fillId="0" borderId="39" xfId="0" applyFont="1" applyBorder="1" applyAlignment="1" quotePrefix="1">
      <alignment horizontal="left" vertical="top"/>
    </xf>
    <xf numFmtId="0" fontId="64" fillId="0" borderId="39" xfId="0" applyFont="1" applyBorder="1" applyAlignment="1">
      <alignment horizontal="left" vertical="top" wrapText="1"/>
    </xf>
    <xf numFmtId="0" fontId="64" fillId="0" borderId="39" xfId="0" applyFont="1" applyBorder="1" applyAlignment="1">
      <alignment horizontal="center" vertical="top"/>
    </xf>
    <xf numFmtId="4" fontId="64" fillId="0" borderId="39" xfId="0" applyNumberFormat="1" applyFont="1" applyBorder="1" applyAlignment="1">
      <alignment horizontal="right" vertical="top"/>
    </xf>
    <xf numFmtId="9" fontId="64" fillId="0" borderId="39" xfId="0" applyNumberFormat="1" applyFont="1" applyBorder="1" applyAlignment="1">
      <alignment horizontal="center" vertical="top"/>
    </xf>
    <xf numFmtId="0" fontId="62" fillId="0" borderId="28" xfId="0" applyFont="1" applyBorder="1" applyAlignment="1" quotePrefix="1">
      <alignment horizontal="left" vertical="top"/>
    </xf>
    <xf numFmtId="3" fontId="62" fillId="0" borderId="30" xfId="0" applyNumberFormat="1" applyFont="1" applyBorder="1" applyAlignment="1">
      <alignment horizontal="right" vertical="top"/>
    </xf>
    <xf numFmtId="0" fontId="64" fillId="0" borderId="29" xfId="0" applyFont="1" applyBorder="1" applyAlignment="1" quotePrefix="1">
      <alignment horizontal="left" vertical="top"/>
    </xf>
    <xf numFmtId="0" fontId="62" fillId="0" borderId="29" xfId="0" applyFont="1" applyBorder="1" applyAlignment="1" quotePrefix="1">
      <alignment horizontal="left" vertical="top"/>
    </xf>
    <xf numFmtId="9" fontId="4" fillId="0" borderId="12" xfId="0" applyNumberFormat="1" applyFont="1" applyFill="1" applyBorder="1" applyAlignment="1">
      <alignment horizontal="right" vertical="top" wrapText="1"/>
    </xf>
    <xf numFmtId="9" fontId="3" fillId="0" borderId="12" xfId="0" applyNumberFormat="1" applyFont="1" applyBorder="1" applyAlignment="1">
      <alignment horizontal="right" vertical="top" wrapText="1"/>
    </xf>
    <xf numFmtId="3" fontId="62" fillId="0" borderId="12" xfId="0" applyNumberFormat="1" applyFont="1" applyBorder="1" applyAlignment="1">
      <alignment horizontal="right" vertical="top"/>
    </xf>
    <xf numFmtId="169" fontId="64" fillId="0" borderId="12" xfId="0" applyNumberFormat="1" applyFont="1" applyBorder="1" applyAlignment="1">
      <alignment horizontal="center" vertical="top"/>
    </xf>
    <xf numFmtId="169" fontId="62" fillId="0" borderId="12" xfId="0" applyNumberFormat="1" applyFont="1" applyBorder="1" applyAlignment="1">
      <alignment horizontal="center" vertical="top"/>
    </xf>
    <xf numFmtId="0" fontId="64" fillId="0" borderId="38" xfId="0" applyFont="1" applyBorder="1" applyAlignment="1">
      <alignment vertical="top"/>
    </xf>
    <xf numFmtId="0" fontId="64" fillId="0" borderId="39" xfId="0" applyFont="1" applyBorder="1" applyAlignment="1">
      <alignment vertical="top"/>
    </xf>
    <xf numFmtId="0" fontId="64" fillId="0" borderId="39" xfId="0" applyFont="1" applyBorder="1" applyAlignment="1">
      <alignment horizontal="center" vertical="top" wrapText="1"/>
    </xf>
    <xf numFmtId="3" fontId="64" fillId="0" borderId="39" xfId="0" applyNumberFormat="1" applyFont="1" applyBorder="1" applyAlignment="1">
      <alignment horizontal="right" vertical="top"/>
    </xf>
    <xf numFmtId="4" fontId="64" fillId="0" borderId="39" xfId="0" applyNumberFormat="1" applyFont="1" applyBorder="1" applyAlignment="1">
      <alignment horizontal="center" vertical="top"/>
    </xf>
    <xf numFmtId="0" fontId="71" fillId="0" borderId="24" xfId="0" applyFont="1" applyBorder="1" applyAlignment="1">
      <alignment horizontal="center" wrapText="1"/>
    </xf>
    <xf numFmtId="0" fontId="71" fillId="0" borderId="24" xfId="0" applyFont="1" applyBorder="1" applyAlignment="1">
      <alignment horizontal="center"/>
    </xf>
    <xf numFmtId="1" fontId="71" fillId="0" borderId="24" xfId="0" applyNumberFormat="1" applyFont="1" applyBorder="1" applyAlignment="1">
      <alignment horizontal="center"/>
    </xf>
    <xf numFmtId="1" fontId="71" fillId="0" borderId="27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4" fontId="62" fillId="34" borderId="35" xfId="0" applyNumberFormat="1" applyFont="1" applyFill="1" applyBorder="1" applyAlignment="1">
      <alignment horizontal="right" vertical="center"/>
    </xf>
    <xf numFmtId="0" fontId="62" fillId="34" borderId="40" xfId="0" applyFont="1" applyFill="1" applyBorder="1" applyAlignment="1">
      <alignment vertical="center"/>
    </xf>
    <xf numFmtId="0" fontId="64" fillId="0" borderId="41" xfId="0" applyFont="1" applyBorder="1" applyAlignment="1" quotePrefix="1">
      <alignment horizontal="left" vertical="top"/>
    </xf>
    <xf numFmtId="0" fontId="2" fillId="0" borderId="42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horizontal="center" vertical="top"/>
    </xf>
    <xf numFmtId="0" fontId="64" fillId="0" borderId="43" xfId="0" applyFont="1" applyBorder="1" applyAlignment="1">
      <alignment vertical="top"/>
    </xf>
    <xf numFmtId="0" fontId="64" fillId="0" borderId="43" xfId="0" applyFont="1" applyBorder="1" applyAlignment="1">
      <alignment horizontal="center" vertical="top"/>
    </xf>
    <xf numFmtId="0" fontId="64" fillId="0" borderId="44" xfId="0" applyFont="1" applyBorder="1" applyAlignment="1">
      <alignment vertical="top" wrapText="1"/>
    </xf>
    <xf numFmtId="9" fontId="2" fillId="0" borderId="0" xfId="0" applyNumberFormat="1" applyFont="1" applyBorder="1" applyAlignment="1">
      <alignment horizontal="right" vertical="top" wrapText="1"/>
    </xf>
    <xf numFmtId="3" fontId="64" fillId="0" borderId="0" xfId="0" applyNumberFormat="1" applyFont="1" applyBorder="1" applyAlignment="1">
      <alignment horizontal="right" vertical="top"/>
    </xf>
    <xf numFmtId="4" fontId="64" fillId="0" borderId="0" xfId="0" applyNumberFormat="1" applyFont="1" applyBorder="1" applyAlignment="1">
      <alignment horizontal="center" vertical="top"/>
    </xf>
    <xf numFmtId="9" fontId="2" fillId="0" borderId="43" xfId="0" applyNumberFormat="1" applyFont="1" applyBorder="1" applyAlignment="1">
      <alignment horizontal="right" vertical="top" wrapText="1"/>
    </xf>
    <xf numFmtId="3" fontId="64" fillId="0" borderId="43" xfId="0" applyNumberFormat="1" applyFont="1" applyBorder="1" applyAlignment="1">
      <alignment horizontal="right" vertical="top"/>
    </xf>
    <xf numFmtId="4" fontId="64" fillId="0" borderId="43" xfId="0" applyNumberFormat="1" applyFont="1" applyBorder="1" applyAlignment="1">
      <alignment horizontal="center" vertical="top"/>
    </xf>
    <xf numFmtId="169" fontId="64" fillId="0" borderId="18" xfId="0" applyNumberFormat="1" applyFont="1" applyBorder="1" applyAlignment="1">
      <alignment horizontal="right" vertical="top"/>
    </xf>
    <xf numFmtId="169" fontId="62" fillId="0" borderId="18" xfId="0" applyNumberFormat="1" applyFont="1" applyBorder="1" applyAlignment="1">
      <alignment horizontal="right" vertical="top"/>
    </xf>
    <xf numFmtId="169" fontId="64" fillId="0" borderId="45" xfId="0" applyNumberFormat="1" applyFont="1" applyBorder="1" applyAlignment="1">
      <alignment horizontal="right" vertical="top"/>
    </xf>
    <xf numFmtId="169" fontId="64" fillId="0" borderId="12" xfId="43" applyFont="1" applyBorder="1" applyAlignment="1">
      <alignment horizontal="center" vertical="top"/>
    </xf>
    <xf numFmtId="169" fontId="64" fillId="0" borderId="12" xfId="43" applyFont="1" applyBorder="1" applyAlignment="1">
      <alignment horizontal="center" vertical="top" wrapText="1"/>
    </xf>
    <xf numFmtId="9" fontId="64" fillId="0" borderId="12" xfId="0" applyNumberFormat="1" applyFont="1" applyBorder="1" applyAlignment="1">
      <alignment horizontal="center" vertical="top" wrapText="1"/>
    </xf>
    <xf numFmtId="169" fontId="64" fillId="0" borderId="18" xfId="43" applyFont="1" applyBorder="1" applyAlignment="1">
      <alignment horizontal="center" vertical="top" wrapText="1"/>
    </xf>
    <xf numFmtId="169" fontId="62" fillId="0" borderId="18" xfId="43" applyFont="1" applyBorder="1" applyAlignment="1">
      <alignment horizontal="right" vertical="top"/>
    </xf>
    <xf numFmtId="9" fontId="64" fillId="0" borderId="12" xfId="43" applyNumberFormat="1" applyFont="1" applyBorder="1" applyAlignment="1">
      <alignment horizontal="center" vertical="top" wrapText="1"/>
    </xf>
    <xf numFmtId="0" fontId="64" fillId="0" borderId="46" xfId="0" applyFont="1" applyBorder="1" applyAlignment="1" quotePrefix="1">
      <alignment horizontal="left" vertical="top"/>
    </xf>
    <xf numFmtId="0" fontId="64" fillId="0" borderId="46" xfId="0" applyFont="1" applyBorder="1" applyAlignment="1">
      <alignment vertical="top" wrapText="1"/>
    </xf>
    <xf numFmtId="169" fontId="64" fillId="0" borderId="0" xfId="43" applyFont="1" applyBorder="1" applyAlignment="1">
      <alignment horizontal="center" vertical="top"/>
    </xf>
    <xf numFmtId="0" fontId="64" fillId="0" borderId="42" xfId="0" applyFont="1" applyBorder="1" applyAlignment="1">
      <alignment horizontal="left" vertical="top"/>
    </xf>
    <xf numFmtId="0" fontId="64" fillId="0" borderId="42" xfId="0" applyFont="1" applyBorder="1" applyAlignment="1" quotePrefix="1">
      <alignment horizontal="left" vertical="top"/>
    </xf>
    <xf numFmtId="0" fontId="64" fillId="0" borderId="42" xfId="0" applyFont="1" applyBorder="1" applyAlignment="1">
      <alignment vertical="top" wrapText="1"/>
    </xf>
    <xf numFmtId="0" fontId="64" fillId="0" borderId="42" xfId="0" applyFont="1" applyBorder="1" applyAlignment="1">
      <alignment vertical="top"/>
    </xf>
    <xf numFmtId="0" fontId="64" fillId="0" borderId="42" xfId="0" applyFont="1" applyBorder="1" applyAlignment="1">
      <alignment horizontal="center" vertical="top"/>
    </xf>
    <xf numFmtId="169" fontId="64" fillId="0" borderId="42" xfId="43" applyFont="1" applyBorder="1" applyAlignment="1">
      <alignment horizontal="center" vertical="top"/>
    </xf>
    <xf numFmtId="9" fontId="64" fillId="0" borderId="42" xfId="0" applyNumberFormat="1" applyFont="1" applyBorder="1" applyAlignment="1">
      <alignment horizontal="center" vertical="top"/>
    </xf>
    <xf numFmtId="0" fontId="64" fillId="0" borderId="47" xfId="0" applyFont="1" applyBorder="1" applyAlignment="1">
      <alignment horizontal="left" vertical="top"/>
    </xf>
    <xf numFmtId="169" fontId="64" fillId="0" borderId="46" xfId="43" applyFont="1" applyBorder="1" applyAlignment="1">
      <alignment horizontal="center" vertical="top"/>
    </xf>
    <xf numFmtId="0" fontId="61" fillId="0" borderId="0" xfId="0" applyFont="1" applyAlignment="1">
      <alignment vertical="center"/>
    </xf>
    <xf numFmtId="0" fontId="60" fillId="0" borderId="30" xfId="0" applyFont="1" applyBorder="1" applyAlignment="1">
      <alignment horizontal="center" wrapText="1"/>
    </xf>
    <xf numFmtId="0" fontId="60" fillId="0" borderId="46" xfId="0" applyFont="1" applyBorder="1" applyAlignment="1">
      <alignment horizontal="center" vertical="top" wrapText="1"/>
    </xf>
    <xf numFmtId="9" fontId="64" fillId="0" borderId="12" xfId="57" applyNumberFormat="1" applyFont="1" applyBorder="1" applyAlignment="1">
      <alignment horizontal="center" vertical="top"/>
    </xf>
    <xf numFmtId="9" fontId="64" fillId="0" borderId="12" xfId="43" applyNumberFormat="1" applyFont="1" applyBorder="1" applyAlignment="1">
      <alignment horizontal="center" vertical="top"/>
    </xf>
    <xf numFmtId="9" fontId="64" fillId="0" borderId="46" xfId="43" applyNumberFormat="1" applyFont="1" applyBorder="1" applyAlignment="1">
      <alignment horizontal="center" vertical="top"/>
    </xf>
    <xf numFmtId="169" fontId="64" fillId="0" borderId="18" xfId="43" applyFont="1" applyBorder="1" applyAlignment="1">
      <alignment horizontal="center" vertical="top"/>
    </xf>
    <xf numFmtId="0" fontId="64" fillId="0" borderId="18" xfId="0" applyFont="1" applyBorder="1" applyAlignment="1">
      <alignment horizontal="center" vertical="top"/>
    </xf>
    <xf numFmtId="192" fontId="64" fillId="0" borderId="18" xfId="42" applyNumberFormat="1" applyFont="1" applyBorder="1" applyAlignment="1">
      <alignment horizontal="center" vertical="top" wrapText="1"/>
    </xf>
    <xf numFmtId="169" fontId="64" fillId="0" borderId="16" xfId="43" applyFont="1" applyBorder="1" applyAlignment="1">
      <alignment horizontal="center" vertical="top"/>
    </xf>
    <xf numFmtId="169" fontId="62" fillId="34" borderId="36" xfId="0" applyNumberFormat="1" applyFont="1" applyFill="1" applyBorder="1" applyAlignment="1">
      <alignment horizontal="right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48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72" fillId="0" borderId="50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4" fillId="0" borderId="12" xfId="0" applyFont="1" applyBorder="1" applyAlignment="1">
      <alignment horizontal="left"/>
    </xf>
    <xf numFmtId="0" fontId="75" fillId="0" borderId="12" xfId="0" applyFont="1" applyBorder="1" applyAlignment="1">
      <alignment horizontal="center"/>
    </xf>
    <xf numFmtId="169" fontId="75" fillId="0" borderId="12" xfId="43" applyFont="1" applyBorder="1" applyAlignment="1">
      <alignment horizontal="center"/>
    </xf>
    <xf numFmtId="169" fontId="75" fillId="0" borderId="12" xfId="0" applyNumberFormat="1" applyFont="1" applyBorder="1" applyAlignment="1">
      <alignment horizontal="center"/>
    </xf>
    <xf numFmtId="9" fontId="75" fillId="0" borderId="18" xfId="0" applyNumberFormat="1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4" fillId="0" borderId="53" xfId="0" applyFont="1" applyBorder="1" applyAlignment="1">
      <alignment horizontal="left"/>
    </xf>
    <xf numFmtId="0" fontId="72" fillId="0" borderId="53" xfId="0" applyFont="1" applyBorder="1" applyAlignment="1">
      <alignment horizontal="center"/>
    </xf>
    <xf numFmtId="0" fontId="72" fillId="0" borderId="54" xfId="0" applyFont="1" applyBorder="1" applyAlignment="1">
      <alignment horizontal="center"/>
    </xf>
    <xf numFmtId="0" fontId="66" fillId="0" borderId="0" xfId="0" applyFont="1" applyAlignment="1">
      <alignment/>
    </xf>
    <xf numFmtId="9" fontId="76" fillId="0" borderId="12" xfId="0" applyNumberFormat="1" applyFont="1" applyBorder="1" applyAlignment="1">
      <alignment horizontal="right" vertical="top"/>
    </xf>
    <xf numFmtId="169" fontId="76" fillId="0" borderId="12" xfId="43" applyFont="1" applyBorder="1" applyAlignment="1">
      <alignment horizontal="right" vertical="top"/>
    </xf>
    <xf numFmtId="169" fontId="76" fillId="0" borderId="12" xfId="43" applyFont="1" applyBorder="1" applyAlignment="1" quotePrefix="1">
      <alignment horizontal="right" vertical="top"/>
    </xf>
    <xf numFmtId="9" fontId="76" fillId="0" borderId="12" xfId="0" applyNumberFormat="1" applyFont="1" applyBorder="1" applyAlignment="1" quotePrefix="1">
      <alignment horizontal="right" vertical="top"/>
    </xf>
    <xf numFmtId="0" fontId="76" fillId="0" borderId="12" xfId="0" applyFont="1" applyBorder="1" applyAlignment="1">
      <alignment/>
    </xf>
    <xf numFmtId="9" fontId="76" fillId="0" borderId="12" xfId="0" applyNumberFormat="1" applyFont="1" applyBorder="1" applyAlignment="1">
      <alignment horizontal="right" vertical="top" wrapText="1"/>
    </xf>
    <xf numFmtId="9" fontId="64" fillId="0" borderId="37" xfId="0" applyNumberFormat="1" applyFont="1" applyBorder="1" applyAlignment="1">
      <alignment horizontal="center" vertical="top" wrapText="1"/>
    </xf>
    <xf numFmtId="9" fontId="62" fillId="0" borderId="37" xfId="0" applyNumberFormat="1" applyFont="1" applyBorder="1" applyAlignment="1">
      <alignment horizontal="center" vertical="top" wrapText="1"/>
    </xf>
    <xf numFmtId="169" fontId="62" fillId="0" borderId="12" xfId="0" applyNumberFormat="1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center" wrapText="1"/>
    </xf>
    <xf numFmtId="0" fontId="64" fillId="0" borderId="24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4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NumberFormat="1" applyFont="1" applyAlignment="1">
      <alignment vertical="center"/>
    </xf>
    <xf numFmtId="0" fontId="62" fillId="0" borderId="25" xfId="0" applyFont="1" applyBorder="1" applyAlignment="1" quotePrefix="1">
      <alignment horizontal="center" vertical="center"/>
    </xf>
    <xf numFmtId="0" fontId="62" fillId="0" borderId="24" xfId="0" applyFont="1" applyBorder="1" applyAlignment="1" quotePrefix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vertical="center" wrapText="1"/>
    </xf>
    <xf numFmtId="0" fontId="64" fillId="0" borderId="24" xfId="0" applyNumberFormat="1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24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2" fillId="0" borderId="29" xfId="0" applyFont="1" applyBorder="1" applyAlignment="1" quotePrefix="1">
      <alignment horizontal="center" vertical="center"/>
    </xf>
    <xf numFmtId="0" fontId="62" fillId="0" borderId="12" xfId="0" applyFont="1" applyBorder="1" applyAlignment="1" quotePrefix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62" fillId="0" borderId="12" xfId="0" applyNumberFormat="1" applyFont="1" applyBorder="1" applyAlignment="1">
      <alignment horizontal="right" vertical="center"/>
    </xf>
    <xf numFmtId="0" fontId="64" fillId="0" borderId="12" xfId="0" applyFont="1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64" fillId="0" borderId="18" xfId="0" applyFont="1" applyBorder="1" applyAlignment="1">
      <alignment vertical="center" wrapText="1"/>
    </xf>
    <xf numFmtId="0" fontId="64" fillId="0" borderId="29" xfId="0" applyFont="1" applyBorder="1" applyAlignment="1" quotePrefix="1">
      <alignment horizontal="center" vertical="center"/>
    </xf>
    <xf numFmtId="0" fontId="64" fillId="0" borderId="12" xfId="0" applyFont="1" applyBorder="1" applyAlignment="1" quotePrefix="1">
      <alignment horizontal="center" vertical="center"/>
    </xf>
    <xf numFmtId="0" fontId="6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92" fontId="64" fillId="0" borderId="12" xfId="42" applyNumberFormat="1" applyFont="1" applyBorder="1" applyAlignment="1">
      <alignment vertical="center"/>
    </xf>
    <xf numFmtId="169" fontId="64" fillId="0" borderId="12" xfId="0" applyNumberFormat="1" applyFont="1" applyBorder="1" applyAlignment="1">
      <alignment vertical="center"/>
    </xf>
    <xf numFmtId="3" fontId="64" fillId="0" borderId="12" xfId="0" applyNumberFormat="1" applyFont="1" applyBorder="1" applyAlignment="1">
      <alignment horizontal="right" vertical="center"/>
    </xf>
    <xf numFmtId="178" fontId="64" fillId="0" borderId="12" xfId="0" applyNumberFormat="1" applyFont="1" applyBorder="1" applyAlignment="1">
      <alignment vertical="center"/>
    </xf>
    <xf numFmtId="9" fontId="64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64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71" fontId="64" fillId="0" borderId="12" xfId="42" applyFont="1" applyBorder="1" applyAlignment="1">
      <alignment vertical="center"/>
    </xf>
    <xf numFmtId="0" fontId="64" fillId="0" borderId="29" xfId="0" applyFont="1" applyBorder="1" applyAlignment="1">
      <alignment horizontal="center" vertical="center"/>
    </xf>
    <xf numFmtId="0" fontId="64" fillId="0" borderId="12" xfId="0" applyNumberFormat="1" applyFont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0" fontId="6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3" fontId="64" fillId="0" borderId="12" xfId="0" applyNumberFormat="1" applyFont="1" applyBorder="1" applyAlignment="1">
      <alignment vertical="center" wrapText="1"/>
    </xf>
    <xf numFmtId="171" fontId="62" fillId="0" borderId="12" xfId="42" applyFont="1" applyBorder="1" applyAlignment="1">
      <alignment horizontal="right" vertical="center"/>
    </xf>
    <xf numFmtId="171" fontId="64" fillId="0" borderId="12" xfId="42" applyFont="1" applyBorder="1" applyAlignment="1">
      <alignment horizontal="right" vertical="center"/>
    </xf>
    <xf numFmtId="192" fontId="62" fillId="0" borderId="12" xfId="42" applyNumberFormat="1" applyFont="1" applyBorder="1" applyAlignment="1">
      <alignment horizontal="right" vertical="center"/>
    </xf>
    <xf numFmtId="192" fontId="64" fillId="0" borderId="0" xfId="42" applyNumberFormat="1" applyFont="1" applyAlignment="1">
      <alignment horizontal="center" vertical="center"/>
    </xf>
    <xf numFmtId="192" fontId="64" fillId="0" borderId="24" xfId="42" applyNumberFormat="1" applyFont="1" applyBorder="1" applyAlignment="1">
      <alignment horizontal="center" vertical="center"/>
    </xf>
    <xf numFmtId="0" fontId="64" fillId="0" borderId="24" xfId="42" applyNumberFormat="1" applyFont="1" applyBorder="1" applyAlignment="1">
      <alignment horizontal="center" vertical="center"/>
    </xf>
    <xf numFmtId="192" fontId="75" fillId="0" borderId="12" xfId="42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64" fillId="0" borderId="30" xfId="0" applyFont="1" applyBorder="1" applyAlignment="1">
      <alignment vertical="top" wrapText="1"/>
    </xf>
    <xf numFmtId="4" fontId="64" fillId="0" borderId="30" xfId="0" applyNumberFormat="1" applyFont="1" applyBorder="1" applyAlignment="1">
      <alignment horizontal="right" vertical="top"/>
    </xf>
    <xf numFmtId="0" fontId="64" fillId="0" borderId="30" xfId="0" applyFont="1" applyBorder="1" applyAlignment="1">
      <alignment vertical="top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169" fontId="64" fillId="0" borderId="12" xfId="43" applyFont="1" applyBorder="1" applyAlignment="1">
      <alignment vertical="center" wrapText="1"/>
    </xf>
    <xf numFmtId="0" fontId="64" fillId="0" borderId="12" xfId="0" applyFont="1" applyBorder="1" applyAlignment="1">
      <alignment horizontal="left" vertical="center" wrapText="1"/>
    </xf>
    <xf numFmtId="0" fontId="62" fillId="0" borderId="55" xfId="0" applyFont="1" applyBorder="1" applyAlignment="1">
      <alignment vertical="center"/>
    </xf>
    <xf numFmtId="4" fontId="62" fillId="34" borderId="55" xfId="0" applyNumberFormat="1" applyFont="1" applyFill="1" applyBorder="1" applyAlignment="1">
      <alignment horizontal="right" vertical="center"/>
    </xf>
    <xf numFmtId="192" fontId="64" fillId="0" borderId="12" xfId="42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top" wrapText="1"/>
    </xf>
    <xf numFmtId="4" fontId="64" fillId="0" borderId="44" xfId="0" applyNumberFormat="1" applyFont="1" applyBorder="1" applyAlignment="1">
      <alignment horizontal="center" vertical="top"/>
    </xf>
    <xf numFmtId="9" fontId="62" fillId="0" borderId="44" xfId="0" applyNumberFormat="1" applyFont="1" applyBorder="1" applyAlignment="1">
      <alignment horizontal="center" vertical="top"/>
    </xf>
    <xf numFmtId="4" fontId="62" fillId="0" borderId="44" xfId="0" applyNumberFormat="1" applyFont="1" applyBorder="1" applyAlignment="1">
      <alignment horizontal="center" vertical="top"/>
    </xf>
    <xf numFmtId="1" fontId="71" fillId="0" borderId="56" xfId="0" applyNumberFormat="1" applyFont="1" applyBorder="1" applyAlignment="1">
      <alignment horizontal="center"/>
    </xf>
    <xf numFmtId="9" fontId="64" fillId="0" borderId="44" xfId="0" applyNumberFormat="1" applyFont="1" applyBorder="1" applyAlignment="1">
      <alignment horizontal="center" vertical="top"/>
    </xf>
    <xf numFmtId="4" fontId="64" fillId="0" borderId="57" xfId="0" applyNumberFormat="1" applyFont="1" applyBorder="1" applyAlignment="1">
      <alignment horizontal="center" vertical="top"/>
    </xf>
    <xf numFmtId="1" fontId="71" fillId="0" borderId="12" xfId="0" applyNumberFormat="1" applyFont="1" applyBorder="1" applyAlignment="1">
      <alignment horizontal="center"/>
    </xf>
    <xf numFmtId="0" fontId="64" fillId="0" borderId="0" xfId="0" applyFont="1" applyBorder="1" applyAlignment="1">
      <alignment horizontal="left" vertical="top" wrapText="1"/>
    </xf>
    <xf numFmtId="169" fontId="76" fillId="0" borderId="0" xfId="43" applyFont="1" applyBorder="1" applyAlignment="1">
      <alignment horizontal="right" vertical="top"/>
    </xf>
    <xf numFmtId="4" fontId="64" fillId="0" borderId="41" xfId="0" applyNumberFormat="1" applyFont="1" applyBorder="1" applyAlignment="1">
      <alignment horizontal="center" vertical="top"/>
    </xf>
    <xf numFmtId="4" fontId="64" fillId="0" borderId="0" xfId="0" applyNumberFormat="1" applyFont="1" applyBorder="1" applyAlignment="1">
      <alignment horizontal="right" vertical="top"/>
    </xf>
    <xf numFmtId="0" fontId="64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53" xfId="0" applyFont="1" applyBorder="1" applyAlignment="1">
      <alignment vertical="center"/>
    </xf>
    <xf numFmtId="0" fontId="64" fillId="0" borderId="53" xfId="0" applyNumberFormat="1" applyFont="1" applyBorder="1" applyAlignment="1">
      <alignment vertical="center"/>
    </xf>
    <xf numFmtId="0" fontId="64" fillId="0" borderId="53" xfId="0" applyFont="1" applyBorder="1" applyAlignment="1">
      <alignment vertical="center" wrapText="1"/>
    </xf>
    <xf numFmtId="192" fontId="64" fillId="0" borderId="53" xfId="42" applyNumberFormat="1" applyFont="1" applyBorder="1" applyAlignment="1">
      <alignment horizontal="center" vertical="center"/>
    </xf>
    <xf numFmtId="0" fontId="64" fillId="0" borderId="54" xfId="0" applyFont="1" applyBorder="1" applyAlignment="1">
      <alignment vertical="center" wrapText="1"/>
    </xf>
    <xf numFmtId="0" fontId="71" fillId="0" borderId="11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1" fontId="71" fillId="0" borderId="44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61" fillId="0" borderId="0" xfId="0" applyFont="1" applyAlignment="1">
      <alignment horizontal="center" vertical="center"/>
    </xf>
    <xf numFmtId="4" fontId="62" fillId="0" borderId="58" xfId="0" applyNumberFormat="1" applyFont="1" applyBorder="1" applyAlignment="1">
      <alignment horizontal="right" vertical="top"/>
    </xf>
    <xf numFmtId="4" fontId="62" fillId="0" borderId="14" xfId="0" applyNumberFormat="1" applyFont="1" applyBorder="1" applyAlignment="1">
      <alignment horizontal="right" vertical="top"/>
    </xf>
    <xf numFmtId="4" fontId="64" fillId="0" borderId="44" xfId="0" applyNumberFormat="1" applyFont="1" applyBorder="1" applyAlignment="1">
      <alignment horizontal="right" vertical="top"/>
    </xf>
    <xf numFmtId="169" fontId="64" fillId="0" borderId="44" xfId="43" applyFont="1" applyBorder="1" applyAlignment="1">
      <alignment horizontal="center" vertical="top"/>
    </xf>
    <xf numFmtId="0" fontId="64" fillId="0" borderId="44" xfId="0" applyFont="1" applyBorder="1" applyAlignment="1">
      <alignment horizontal="center" vertical="top"/>
    </xf>
    <xf numFmtId="169" fontId="62" fillId="0" borderId="44" xfId="0" applyNumberFormat="1" applyFont="1" applyBorder="1" applyAlignment="1">
      <alignment horizontal="right" vertical="top"/>
    </xf>
    <xf numFmtId="169" fontId="64" fillId="0" borderId="44" xfId="43" applyFont="1" applyBorder="1" applyAlignment="1">
      <alignment horizontal="center" vertical="top" wrapText="1"/>
    </xf>
    <xf numFmtId="169" fontId="64" fillId="0" borderId="44" xfId="0" applyNumberFormat="1" applyFont="1" applyBorder="1" applyAlignment="1">
      <alignment horizontal="right" vertical="top"/>
    </xf>
    <xf numFmtId="192" fontId="64" fillId="0" borderId="44" xfId="42" applyNumberFormat="1" applyFont="1" applyBorder="1" applyAlignment="1">
      <alignment horizontal="center" vertical="top" wrapText="1"/>
    </xf>
    <xf numFmtId="169" fontId="64" fillId="0" borderId="57" xfId="0" applyNumberFormat="1" applyFont="1" applyBorder="1" applyAlignment="1">
      <alignment horizontal="right" vertical="top"/>
    </xf>
    <xf numFmtId="169" fontId="62" fillId="34" borderId="59" xfId="0" applyNumberFormat="1" applyFont="1" applyFill="1" applyBorder="1" applyAlignment="1">
      <alignment horizontal="right" vertical="center"/>
    </xf>
    <xf numFmtId="169" fontId="62" fillId="0" borderId="12" xfId="43" applyFont="1" applyBorder="1" applyAlignment="1">
      <alignment horizontal="right" vertical="top"/>
    </xf>
    <xf numFmtId="169" fontId="64" fillId="0" borderId="12" xfId="0" applyNumberFormat="1" applyFont="1" applyBorder="1" applyAlignment="1">
      <alignment horizontal="right" vertical="top"/>
    </xf>
    <xf numFmtId="4" fontId="60" fillId="0" borderId="46" xfId="0" applyNumberFormat="1" applyFont="1" applyBorder="1" applyAlignment="1">
      <alignment horizontal="right"/>
    </xf>
    <xf numFmtId="4" fontId="60" fillId="0" borderId="33" xfId="0" applyNumberFormat="1" applyFont="1" applyBorder="1" applyAlignment="1">
      <alignment horizontal="right"/>
    </xf>
    <xf numFmtId="169" fontId="64" fillId="0" borderId="39" xfId="0" applyNumberFormat="1" applyFont="1" applyBorder="1" applyAlignment="1">
      <alignment horizontal="right" vertical="top"/>
    </xf>
    <xf numFmtId="169" fontId="62" fillId="34" borderId="35" xfId="0" applyNumberFormat="1" applyFont="1" applyFill="1" applyBorder="1" applyAlignment="1">
      <alignment horizontal="right" vertical="center"/>
    </xf>
    <xf numFmtId="169" fontId="67" fillId="0" borderId="0" xfId="0" applyNumberFormat="1" applyFont="1" applyAlignment="1">
      <alignment horizontal="center" wrapText="1"/>
    </xf>
    <xf numFmtId="169" fontId="72" fillId="0" borderId="0" xfId="0" applyNumberFormat="1" applyFont="1" applyAlignment="1">
      <alignment horizontal="center" wrapText="1"/>
    </xf>
    <xf numFmtId="169" fontId="0" fillId="0" borderId="48" xfId="0" applyNumberFormat="1" applyBorder="1" applyAlignment="1">
      <alignment horizontal="center" vertical="center" wrapText="1"/>
    </xf>
    <xf numFmtId="169" fontId="0" fillId="0" borderId="47" xfId="0" applyNumberFormat="1" applyBorder="1" applyAlignment="1">
      <alignment horizontal="center" vertical="center" wrapText="1"/>
    </xf>
    <xf numFmtId="169" fontId="66" fillId="0" borderId="60" xfId="0" applyNumberFormat="1" applyFont="1" applyBorder="1" applyAlignment="1">
      <alignment horizontal="center" vertical="center" wrapText="1"/>
    </xf>
    <xf numFmtId="169" fontId="66" fillId="0" borderId="26" xfId="0" applyNumberFormat="1" applyFont="1" applyBorder="1" applyAlignment="1">
      <alignment horizontal="center" vertical="center" wrapText="1"/>
    </xf>
    <xf numFmtId="169" fontId="66" fillId="0" borderId="61" xfId="0" applyNumberFormat="1" applyFont="1" applyBorder="1" applyAlignment="1">
      <alignment horizontal="center" vertical="center" wrapText="1"/>
    </xf>
    <xf numFmtId="169" fontId="66" fillId="0" borderId="24" xfId="0" applyNumberFormat="1" applyFont="1" applyBorder="1" applyAlignment="1">
      <alignment horizontal="center" vertical="center" wrapText="1"/>
    </xf>
    <xf numFmtId="169" fontId="66" fillId="0" borderId="50" xfId="0" applyNumberFormat="1" applyFont="1" applyBorder="1" applyAlignment="1">
      <alignment horizontal="center" vertical="center" wrapText="1"/>
    </xf>
    <xf numFmtId="169" fontId="66" fillId="0" borderId="51" xfId="0" applyNumberFormat="1" applyFont="1" applyBorder="1" applyAlignment="1">
      <alignment horizontal="center" vertical="center" wrapText="1"/>
    </xf>
    <xf numFmtId="169" fontId="66" fillId="0" borderId="62" xfId="0" applyNumberFormat="1" applyFont="1" applyBorder="1" applyAlignment="1">
      <alignment horizontal="center" vertical="center" wrapText="1"/>
    </xf>
    <xf numFmtId="169" fontId="66" fillId="0" borderId="19" xfId="0" applyNumberFormat="1" applyFont="1" applyBorder="1" applyAlignment="1">
      <alignment horizontal="center" vertical="center" wrapText="1"/>
    </xf>
    <xf numFmtId="169" fontId="66" fillId="0" borderId="43" xfId="0" applyNumberFormat="1" applyFont="1" applyBorder="1" applyAlignment="1">
      <alignment horizontal="center" vertical="center" wrapText="1"/>
    </xf>
    <xf numFmtId="169" fontId="66" fillId="0" borderId="63" xfId="0" applyNumberFormat="1" applyFont="1" applyBorder="1" applyAlignment="1">
      <alignment horizontal="center" vertical="center" wrapText="1"/>
    </xf>
    <xf numFmtId="169" fontId="66" fillId="0" borderId="64" xfId="0" applyNumberFormat="1" applyFont="1" applyBorder="1" applyAlignment="1">
      <alignment horizontal="center" vertical="center" wrapText="1"/>
    </xf>
    <xf numFmtId="169" fontId="66" fillId="0" borderId="65" xfId="0" applyNumberFormat="1" applyFont="1" applyBorder="1" applyAlignment="1">
      <alignment horizontal="center" vertical="center" wrapText="1"/>
    </xf>
    <xf numFmtId="169" fontId="68" fillId="0" borderId="66" xfId="0" applyNumberFormat="1" applyFont="1" applyBorder="1" applyAlignment="1">
      <alignment horizontal="center" vertical="center" wrapText="1"/>
    </xf>
    <xf numFmtId="169" fontId="68" fillId="0" borderId="27" xfId="0" applyNumberFormat="1" applyFont="1" applyBorder="1" applyAlignment="1">
      <alignment horizontal="center" vertical="center" wrapText="1"/>
    </xf>
    <xf numFmtId="169" fontId="66" fillId="0" borderId="56" xfId="0" applyNumberFormat="1" applyFont="1" applyBorder="1" applyAlignment="1">
      <alignment horizontal="center" vertical="center" wrapText="1"/>
    </xf>
    <xf numFmtId="169" fontId="0" fillId="0" borderId="28" xfId="0" applyNumberFormat="1" applyBorder="1" applyAlignment="1">
      <alignment horizontal="center" vertical="center" wrapText="1"/>
    </xf>
    <xf numFmtId="169" fontId="66" fillId="0" borderId="14" xfId="0" applyNumberFormat="1" applyFont="1" applyBorder="1" applyAlignment="1">
      <alignment horizontal="center" vertical="center" wrapText="1"/>
    </xf>
    <xf numFmtId="169" fontId="66" fillId="0" borderId="30" xfId="0" applyNumberFormat="1" applyFont="1" applyBorder="1" applyAlignment="1">
      <alignment horizontal="center" vertical="center" wrapText="1"/>
    </xf>
    <xf numFmtId="169" fontId="66" fillId="0" borderId="46" xfId="0" applyNumberFormat="1" applyFont="1" applyBorder="1" applyAlignment="1">
      <alignment horizontal="center" vertical="center" wrapText="1"/>
    </xf>
    <xf numFmtId="169" fontId="68" fillId="0" borderId="30" xfId="0" applyNumberFormat="1" applyFont="1" applyBorder="1" applyAlignment="1">
      <alignment horizontal="center" vertical="center" wrapText="1"/>
    </xf>
    <xf numFmtId="169" fontId="68" fillId="0" borderId="46" xfId="0" applyNumberFormat="1" applyFont="1" applyBorder="1" applyAlignment="1">
      <alignment horizontal="center" vertical="center" wrapText="1"/>
    </xf>
    <xf numFmtId="169" fontId="66" fillId="0" borderId="14" xfId="0" applyNumberFormat="1" applyFont="1" applyBorder="1" applyAlignment="1">
      <alignment horizontal="center" wrapText="1"/>
    </xf>
    <xf numFmtId="169" fontId="66" fillId="0" borderId="42" xfId="0" applyNumberFormat="1" applyFont="1" applyBorder="1" applyAlignment="1">
      <alignment horizontal="center" wrapText="1"/>
    </xf>
    <xf numFmtId="169" fontId="66" fillId="0" borderId="67" xfId="0" applyNumberFormat="1" applyFont="1" applyBorder="1" applyAlignment="1">
      <alignment horizontal="center" wrapText="1"/>
    </xf>
    <xf numFmtId="169" fontId="66" fillId="0" borderId="56" xfId="0" applyNumberFormat="1" applyFont="1" applyBorder="1" applyAlignment="1">
      <alignment horizontal="center" wrapText="1"/>
    </xf>
    <xf numFmtId="169" fontId="66" fillId="0" borderId="26" xfId="0" applyNumberFormat="1" applyFont="1" applyBorder="1" applyAlignment="1">
      <alignment horizontal="center" wrapText="1"/>
    </xf>
    <xf numFmtId="169" fontId="68" fillId="0" borderId="15" xfId="0" applyNumberFormat="1" applyFont="1" applyBorder="1" applyAlignment="1">
      <alignment horizontal="center" vertical="center" wrapText="1"/>
    </xf>
    <xf numFmtId="169" fontId="68" fillId="0" borderId="16" xfId="0" applyNumberFormat="1" applyFont="1" applyBorder="1" applyAlignment="1">
      <alignment horizontal="center" vertical="center" wrapText="1"/>
    </xf>
    <xf numFmtId="169" fontId="69" fillId="0" borderId="30" xfId="0" applyNumberFormat="1" applyFont="1" applyBorder="1" applyAlignment="1">
      <alignment vertical="top" wrapText="1"/>
    </xf>
    <xf numFmtId="169" fontId="0" fillId="0" borderId="12" xfId="0" applyNumberFormat="1" applyBorder="1" applyAlignment="1">
      <alignment vertical="top" wrapText="1"/>
    </xf>
    <xf numFmtId="169" fontId="68" fillId="0" borderId="15" xfId="0" applyNumberFormat="1" applyFont="1" applyBorder="1" applyAlignment="1">
      <alignment horizontal="left" vertical="top" wrapText="1"/>
    </xf>
    <xf numFmtId="169" fontId="68" fillId="0" borderId="18" xfId="0" applyNumberFormat="1" applyFont="1" applyBorder="1" applyAlignment="1">
      <alignment horizontal="left" vertical="top" wrapText="1"/>
    </xf>
    <xf numFmtId="169" fontId="0" fillId="0" borderId="68" xfId="0" applyNumberFormat="1" applyBorder="1" applyAlignment="1">
      <alignment horizontal="left" wrapText="1"/>
    </xf>
    <xf numFmtId="169" fontId="0" fillId="0" borderId="69" xfId="0" applyNumberFormat="1" applyBorder="1" applyAlignment="1">
      <alignment horizontal="left" wrapText="1"/>
    </xf>
    <xf numFmtId="169" fontId="58" fillId="0" borderId="70" xfId="0" applyNumberFormat="1" applyFont="1" applyBorder="1" applyAlignment="1">
      <alignment horizontal="right" vertical="top" wrapText="1"/>
    </xf>
    <xf numFmtId="169" fontId="58" fillId="0" borderId="31" xfId="0" applyNumberFormat="1" applyFont="1" applyBorder="1" applyAlignment="1">
      <alignment horizontal="right" vertical="top" wrapText="1"/>
    </xf>
    <xf numFmtId="169" fontId="58" fillId="0" borderId="71" xfId="0" applyNumberFormat="1" applyFont="1" applyBorder="1" applyAlignment="1">
      <alignment horizontal="right" vertical="top" wrapText="1"/>
    </xf>
    <xf numFmtId="169" fontId="58" fillId="0" borderId="42" xfId="0" applyNumberFormat="1" applyFont="1" applyBorder="1" applyAlignment="1">
      <alignment horizontal="right" vertical="top" wrapText="1"/>
    </xf>
    <xf numFmtId="169" fontId="0" fillId="0" borderId="70" xfId="0" applyNumberFormat="1" applyBorder="1" applyAlignment="1">
      <alignment horizontal="left" wrapText="1"/>
    </xf>
    <xf numFmtId="169" fontId="0" fillId="0" borderId="31" xfId="0" applyNumberFormat="1" applyBorder="1" applyAlignment="1">
      <alignment horizontal="left" wrapText="1"/>
    </xf>
    <xf numFmtId="0" fontId="72" fillId="0" borderId="72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67" fillId="0" borderId="0" xfId="0" applyFont="1" applyAlignment="1">
      <alignment horizontal="center"/>
    </xf>
    <xf numFmtId="0" fontId="74" fillId="0" borderId="2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3" fillId="0" borderId="12" xfId="0" applyFont="1" applyBorder="1" applyAlignment="1">
      <alignment horizontal="justify" vertical="justify"/>
    </xf>
    <xf numFmtId="0" fontId="73" fillId="0" borderId="46" xfId="0" applyFont="1" applyBorder="1" applyAlignment="1">
      <alignment horizontal="justify" vertical="justify"/>
    </xf>
    <xf numFmtId="0" fontId="74" fillId="0" borderId="50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73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61" xfId="0" applyNumberFormat="1" applyFont="1" applyBorder="1" applyAlignment="1">
      <alignment horizontal="center" vertical="center" wrapText="1"/>
    </xf>
    <xf numFmtId="0" fontId="64" fillId="0" borderId="24" xfId="0" applyNumberFormat="1" applyFont="1" applyBorder="1" applyAlignment="1">
      <alignment horizontal="center" vertical="center" wrapText="1"/>
    </xf>
    <xf numFmtId="192" fontId="64" fillId="0" borderId="61" xfId="42" applyNumberFormat="1" applyFont="1" applyBorder="1" applyAlignment="1">
      <alignment horizontal="center" vertical="center" wrapText="1"/>
    </xf>
    <xf numFmtId="192" fontId="64" fillId="0" borderId="24" xfId="42" applyNumberFormat="1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1" fontId="60" fillId="0" borderId="49" xfId="0" applyNumberFormat="1" applyFont="1" applyBorder="1" applyAlignment="1">
      <alignment horizontal="center" vertical="center" wrapText="1"/>
    </xf>
    <xf numFmtId="1" fontId="60" fillId="0" borderId="12" xfId="0" applyNumberFormat="1" applyFont="1" applyBorder="1" applyAlignment="1">
      <alignment horizontal="center" vertical="center" wrapText="1"/>
    </xf>
    <xf numFmtId="1" fontId="60" fillId="0" borderId="46" xfId="0" applyNumberFormat="1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71" fillId="0" borderId="70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60" fillId="0" borderId="74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0" fillId="0" borderId="62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41" xfId="0" applyFont="1" applyBorder="1" applyAlignment="1">
      <alignment horizontal="left" vertical="center"/>
    </xf>
    <xf numFmtId="0" fontId="60" fillId="0" borderId="75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60" fillId="0" borderId="63" xfId="0" applyFont="1" applyBorder="1" applyAlignment="1">
      <alignment horizontal="left" vertical="center"/>
    </xf>
    <xf numFmtId="0" fontId="61" fillId="0" borderId="64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1" fontId="61" fillId="0" borderId="64" xfId="0" applyNumberFormat="1" applyFont="1" applyBorder="1" applyAlignment="1">
      <alignment horizontal="center" vertical="center" wrapText="1"/>
    </xf>
    <xf numFmtId="1" fontId="61" fillId="0" borderId="65" xfId="0" applyNumberFormat="1" applyFont="1" applyBorder="1" applyAlignment="1">
      <alignment horizontal="center" vertical="center" wrapText="1"/>
    </xf>
    <xf numFmtId="1" fontId="60" fillId="0" borderId="64" xfId="0" applyNumberFormat="1" applyFont="1" applyBorder="1" applyAlignment="1">
      <alignment horizontal="center" vertical="center" wrapText="1"/>
    </xf>
    <xf numFmtId="1" fontId="60" fillId="0" borderId="76" xfId="0" applyNumberFormat="1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/>
    </xf>
    <xf numFmtId="0" fontId="62" fillId="0" borderId="2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1" fontId="60" fillId="0" borderId="72" xfId="0" applyNumberFormat="1" applyFont="1" applyBorder="1" applyAlignment="1">
      <alignment horizontal="center" vertical="center" wrapText="1"/>
    </xf>
    <xf numFmtId="1" fontId="60" fillId="0" borderId="18" xfId="0" applyNumberFormat="1" applyFont="1" applyBorder="1" applyAlignment="1">
      <alignment horizontal="center" vertical="center" wrapText="1"/>
    </xf>
    <xf numFmtId="1" fontId="60" fillId="0" borderId="16" xfId="0" applyNumberFormat="1" applyFont="1" applyBorder="1" applyAlignment="1">
      <alignment horizontal="center" vertical="center" wrapText="1"/>
    </xf>
    <xf numFmtId="0" fontId="64" fillId="0" borderId="46" xfId="0" applyFont="1" applyBorder="1" applyAlignment="1">
      <alignment horizontal="left" vertical="top"/>
    </xf>
    <xf numFmtId="0" fontId="64" fillId="0" borderId="46" xfId="0" applyFont="1" applyBorder="1" applyAlignment="1">
      <alignment vertical="top"/>
    </xf>
    <xf numFmtId="9" fontId="2" fillId="0" borderId="46" xfId="0" applyNumberFormat="1" applyFont="1" applyBorder="1" applyAlignment="1">
      <alignment horizontal="right" vertical="top" wrapText="1"/>
    </xf>
    <xf numFmtId="0" fontId="64" fillId="0" borderId="46" xfId="0" applyFont="1" applyBorder="1" applyAlignment="1">
      <alignment horizontal="center" vertical="top"/>
    </xf>
    <xf numFmtId="3" fontId="64" fillId="0" borderId="46" xfId="0" applyNumberFormat="1" applyFont="1" applyBorder="1" applyAlignment="1">
      <alignment horizontal="right" vertical="top"/>
    </xf>
    <xf numFmtId="4" fontId="64" fillId="0" borderId="19" xfId="0" applyNumberFormat="1" applyFont="1" applyBorder="1" applyAlignment="1">
      <alignment horizontal="center" vertical="top"/>
    </xf>
    <xf numFmtId="4" fontId="64" fillId="0" borderId="46" xfId="0" applyNumberFormat="1" applyFont="1" applyBorder="1" applyAlignment="1">
      <alignment horizontal="center" vertical="top"/>
    </xf>
    <xf numFmtId="0" fontId="64" fillId="0" borderId="47" xfId="0" applyFont="1" applyBorder="1" applyAlignment="1" quotePrefix="1">
      <alignment horizontal="left" vertical="top"/>
    </xf>
    <xf numFmtId="0" fontId="64" fillId="0" borderId="46" xfId="0" applyFont="1" applyBorder="1" applyAlignment="1">
      <alignment horizontal="left" vertical="top" wrapText="1"/>
    </xf>
    <xf numFmtId="169" fontId="76" fillId="0" borderId="46" xfId="43" applyFont="1" applyBorder="1" applyAlignment="1">
      <alignment horizontal="right" vertical="top"/>
    </xf>
    <xf numFmtId="4" fontId="62" fillId="0" borderId="14" xfId="0" applyNumberFormat="1" applyFont="1" applyBorder="1" applyAlignment="1">
      <alignment horizontal="center" vertical="top"/>
    </xf>
    <xf numFmtId="4" fontId="64" fillId="0" borderId="46" xfId="0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JA%20-%20RENJA\RENSTRA%202018%20FINAL\Perubahan%20Renst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NJA%20-%20RENJA\RKA%202019\RKA_2019_KEC._KUALA_BETA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NJA%20-%20RENJA\LPPK%20Kube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EUANGAN%202019\LPPK%202018\LPPK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NJA%20-%20RENJA\RKA%202020\RKA_2020_KEC._KUALA_BETA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NJA%20-%20RENJA\LPPK%20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NJA%20-%20RENJA\RENSTRA%202018%20FINAL\Matriks%20Revisi%20Renst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 T-C 23"/>
      <sheetName val="Tabel T-C 24"/>
      <sheetName val="Tabel T-C 25"/>
      <sheetName val="Tabel T-C 26"/>
      <sheetName val="Tabel T-C 27"/>
      <sheetName val="Tabel T-C 28"/>
      <sheetName val="Tabel Visi misi yg pakai"/>
    </sheetNames>
    <sheetDataSet>
      <sheetData sheetId="4">
        <row r="119">
          <cell r="L119">
            <v>3600000</v>
          </cell>
          <cell r="N119">
            <v>40500000</v>
          </cell>
        </row>
      </sheetData>
      <sheetData sheetId="5">
        <row r="15">
          <cell r="F15">
            <v>900000</v>
          </cell>
          <cell r="H15">
            <v>1350000</v>
          </cell>
          <cell r="J15">
            <v>5350000</v>
          </cell>
          <cell r="L15">
            <v>5400000</v>
          </cell>
          <cell r="N15">
            <v>5400000</v>
          </cell>
          <cell r="P15">
            <v>18400000</v>
          </cell>
        </row>
        <row r="22">
          <cell r="F22">
            <v>22500000</v>
          </cell>
          <cell r="H22">
            <v>32100000</v>
          </cell>
          <cell r="J22">
            <v>35700000</v>
          </cell>
          <cell r="L22">
            <v>34860000</v>
          </cell>
          <cell r="N22">
            <v>39660000</v>
          </cell>
          <cell r="P22">
            <v>164820000</v>
          </cell>
        </row>
        <row r="31">
          <cell r="F31">
            <v>25675000</v>
          </cell>
          <cell r="H31">
            <v>156650000</v>
          </cell>
          <cell r="J31">
            <v>136910000</v>
          </cell>
          <cell r="N31">
            <v>179100000</v>
          </cell>
          <cell r="P31">
            <v>646235000</v>
          </cell>
        </row>
        <row r="38">
          <cell r="F38">
            <v>7757800</v>
          </cell>
          <cell r="H38">
            <v>14906299</v>
          </cell>
          <cell r="J38">
            <v>14906299</v>
          </cell>
          <cell r="L38">
            <v>18924421</v>
          </cell>
          <cell r="N38">
            <v>27758300</v>
          </cell>
          <cell r="P38">
            <v>84253119</v>
          </cell>
        </row>
        <row r="46">
          <cell r="F46">
            <v>5118300</v>
          </cell>
          <cell r="H46">
            <v>23653750</v>
          </cell>
          <cell r="J46">
            <v>27655250</v>
          </cell>
          <cell r="L46">
            <v>43068315</v>
          </cell>
          <cell r="N46">
            <v>52842542</v>
          </cell>
          <cell r="P46">
            <v>152338157</v>
          </cell>
        </row>
        <row r="53">
          <cell r="F53">
            <v>4250000</v>
          </cell>
          <cell r="H53">
            <v>7000000</v>
          </cell>
          <cell r="J53">
            <v>7000000</v>
          </cell>
          <cell r="L53">
            <v>7500000</v>
          </cell>
          <cell r="N53">
            <v>7200000</v>
          </cell>
          <cell r="P53">
            <v>32950000</v>
          </cell>
        </row>
        <row r="62">
          <cell r="F62">
            <v>1196600</v>
          </cell>
          <cell r="H62">
            <v>1791900</v>
          </cell>
          <cell r="J62">
            <v>1791900</v>
          </cell>
          <cell r="L62">
            <v>1752266</v>
          </cell>
          <cell r="N62">
            <v>1820900</v>
          </cell>
          <cell r="P62">
            <v>8353566</v>
          </cell>
        </row>
        <row r="71">
          <cell r="F71">
            <v>6000000</v>
          </cell>
          <cell r="H71">
            <v>12000000</v>
          </cell>
          <cell r="J71">
            <v>12000000</v>
          </cell>
          <cell r="L71">
            <v>8100000</v>
          </cell>
          <cell r="N71">
            <v>8100000</v>
          </cell>
          <cell r="P71">
            <v>46200000</v>
          </cell>
        </row>
        <row r="79">
          <cell r="F79">
            <v>4200000</v>
          </cell>
          <cell r="H79">
            <v>9900000</v>
          </cell>
          <cell r="J79">
            <v>11250000</v>
          </cell>
          <cell r="L79">
            <v>14000000</v>
          </cell>
          <cell r="N79">
            <v>16800000</v>
          </cell>
          <cell r="P79">
            <v>56150000</v>
          </cell>
        </row>
        <row r="86">
          <cell r="F86">
            <v>56350000</v>
          </cell>
          <cell r="H86">
            <v>62000000</v>
          </cell>
          <cell r="J86">
            <v>127000000</v>
          </cell>
          <cell r="L86">
            <v>114150000</v>
          </cell>
          <cell r="N86">
            <v>135000000</v>
          </cell>
          <cell r="P86">
            <v>494500000</v>
          </cell>
        </row>
        <row r="101">
          <cell r="F101">
            <v>59210000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59210000</v>
          </cell>
        </row>
        <row r="113">
          <cell r="H113">
            <v>18000000</v>
          </cell>
        </row>
        <row r="127">
          <cell r="F127">
            <v>11000000</v>
          </cell>
          <cell r="H127">
            <v>22000000</v>
          </cell>
          <cell r="J127">
            <v>22000000</v>
          </cell>
          <cell r="L127">
            <v>26600000</v>
          </cell>
          <cell r="N127">
            <v>36400000</v>
          </cell>
        </row>
        <row r="133">
          <cell r="F133">
            <v>62040000</v>
          </cell>
          <cell r="H133">
            <v>147960000</v>
          </cell>
          <cell r="J133">
            <v>72360000</v>
          </cell>
          <cell r="L133">
            <v>72250000</v>
          </cell>
          <cell r="N133">
            <v>72250000</v>
          </cell>
        </row>
        <row r="140">
          <cell r="F140">
            <v>3600000</v>
          </cell>
          <cell r="H140">
            <v>5400000</v>
          </cell>
          <cell r="J140">
            <v>5400000</v>
          </cell>
          <cell r="L140">
            <v>25400000</v>
          </cell>
          <cell r="N140">
            <v>5600000</v>
          </cell>
        </row>
        <row r="146">
          <cell r="F146">
            <v>4000000</v>
          </cell>
          <cell r="H146">
            <v>0</v>
          </cell>
          <cell r="J146">
            <v>0</v>
          </cell>
          <cell r="N146">
            <v>0</v>
          </cell>
        </row>
        <row r="157">
          <cell r="F157">
            <v>11450000</v>
          </cell>
          <cell r="H157">
            <v>14300000</v>
          </cell>
          <cell r="J157">
            <v>14300000</v>
          </cell>
          <cell r="L157">
            <v>14675000</v>
          </cell>
          <cell r="N157">
            <v>15425000</v>
          </cell>
        </row>
        <row r="170">
          <cell r="F170">
            <v>10000000</v>
          </cell>
          <cell r="H170">
            <v>19000000</v>
          </cell>
          <cell r="J170">
            <v>27000000</v>
          </cell>
          <cell r="L170">
            <v>20000000</v>
          </cell>
          <cell r="N170">
            <v>22000000</v>
          </cell>
        </row>
        <row r="177">
          <cell r="F177">
            <v>0</v>
          </cell>
          <cell r="H177">
            <v>0</v>
          </cell>
          <cell r="J177">
            <v>0</v>
          </cell>
          <cell r="L177">
            <v>4600000</v>
          </cell>
          <cell r="N177">
            <v>4600000</v>
          </cell>
        </row>
        <row r="188">
          <cell r="F188">
            <v>87600000</v>
          </cell>
          <cell r="H188">
            <v>100560000</v>
          </cell>
          <cell r="J188">
            <v>127538500</v>
          </cell>
          <cell r="L188">
            <v>72192250</v>
          </cell>
          <cell r="N188">
            <v>26694000</v>
          </cell>
        </row>
        <row r="214">
          <cell r="F214">
            <v>24370600</v>
          </cell>
          <cell r="H214">
            <v>79100950</v>
          </cell>
          <cell r="J214">
            <v>79100950</v>
          </cell>
          <cell r="L214">
            <v>97014354</v>
          </cell>
          <cell r="N214">
            <v>96885900</v>
          </cell>
          <cell r="P214">
            <v>376472754</v>
          </cell>
        </row>
        <row r="217">
          <cell r="J217">
            <v>34000000</v>
          </cell>
          <cell r="L217">
            <v>26000000</v>
          </cell>
          <cell r="N217">
            <v>20000000</v>
          </cell>
          <cell r="P217">
            <v>20000000</v>
          </cell>
        </row>
        <row r="228">
          <cell r="F228">
            <v>0</v>
          </cell>
          <cell r="H228">
            <v>35250000</v>
          </cell>
          <cell r="J228">
            <v>33950000</v>
          </cell>
          <cell r="L228">
            <v>12250000</v>
          </cell>
          <cell r="N228">
            <v>16750000</v>
          </cell>
        </row>
        <row r="235">
          <cell r="F235">
            <v>126242200</v>
          </cell>
          <cell r="H235">
            <v>163137000</v>
          </cell>
          <cell r="J235">
            <v>175937000</v>
          </cell>
          <cell r="L235">
            <v>161819236</v>
          </cell>
          <cell r="N235">
            <v>162219200</v>
          </cell>
        </row>
        <row r="246">
          <cell r="F246">
            <v>79795000</v>
          </cell>
          <cell r="H246">
            <v>128736000</v>
          </cell>
          <cell r="J246">
            <v>128736000</v>
          </cell>
          <cell r="L246">
            <v>168450000</v>
          </cell>
          <cell r="N246">
            <v>135400000</v>
          </cell>
        </row>
        <row r="256">
          <cell r="F256">
            <v>9250000</v>
          </cell>
          <cell r="H256">
            <v>9000000</v>
          </cell>
          <cell r="J256">
            <v>16000000</v>
          </cell>
          <cell r="L256">
            <v>10450000</v>
          </cell>
          <cell r="N256">
            <v>10450000</v>
          </cell>
        </row>
        <row r="265">
          <cell r="F265">
            <v>3850000</v>
          </cell>
          <cell r="H265">
            <v>3850000</v>
          </cell>
          <cell r="J265">
            <v>15500000</v>
          </cell>
          <cell r="L265">
            <v>9700000</v>
          </cell>
          <cell r="N265">
            <v>12700000</v>
          </cell>
        </row>
        <row r="275">
          <cell r="F275">
            <v>0</v>
          </cell>
          <cell r="H275">
            <v>0</v>
          </cell>
          <cell r="J275">
            <v>0</v>
          </cell>
          <cell r="N275">
            <v>840000000</v>
          </cell>
          <cell r="P275">
            <v>1107000000</v>
          </cell>
        </row>
        <row r="281">
          <cell r="L281">
            <v>0</v>
          </cell>
          <cell r="P281">
            <v>0</v>
          </cell>
        </row>
        <row r="282">
          <cell r="N282">
            <v>0</v>
          </cell>
        </row>
        <row r="289">
          <cell r="N289">
            <v>267138000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ingkasan"/>
      <sheetName val="TDK LGSG"/>
      <sheetName val="REKAP (2)"/>
      <sheetName val="REKAP"/>
      <sheetName val="KUA "/>
      <sheetName val="Js Srt Mnyrt"/>
      <sheetName val="BBM Jenset"/>
      <sheetName val="ADM Keu (3)"/>
      <sheetName val="ADM Keu (2)"/>
      <sheetName val="ADM Keu"/>
      <sheetName val="Mkn Mnm"/>
      <sheetName val="Js K Kantor"/>
      <sheetName val="ATK"/>
      <sheetName val="Ctk Pgndn"/>
      <sheetName val="Pnrgn Bngnan"/>
      <sheetName val="Koran"/>
      <sheetName val="SPPD"/>
      <sheetName val="P Gedung"/>
      <sheetName val="P Kendis"/>
      <sheetName val="P Prltn Kantor"/>
      <sheetName val="P Dinas"/>
      <sheetName val="P SDM"/>
      <sheetName val="Musrenbang"/>
      <sheetName val="Raskin"/>
      <sheetName val="PATEN"/>
      <sheetName val="PKK"/>
      <sheetName val="MTQ"/>
      <sheetName val="WWSN"/>
      <sheetName val="Olahraga"/>
      <sheetName val="Lomba Desa"/>
      <sheetName val="Evaluasi Rancangan PERDES DEsa"/>
      <sheetName val="Sheet1"/>
    </sheetNames>
    <sheetDataSet>
      <sheetData sheetId="4">
        <row r="14">
          <cell r="O14">
            <v>5400000</v>
          </cell>
        </row>
        <row r="15">
          <cell r="O15">
            <v>34860000</v>
          </cell>
        </row>
        <row r="16">
          <cell r="O16">
            <v>147900000</v>
          </cell>
        </row>
        <row r="17">
          <cell r="O17">
            <v>18924421</v>
          </cell>
        </row>
        <row r="18">
          <cell r="O18">
            <v>43068315</v>
          </cell>
        </row>
        <row r="19">
          <cell r="O19">
            <v>7500000</v>
          </cell>
        </row>
        <row r="20">
          <cell r="O20">
            <v>1752266</v>
          </cell>
        </row>
        <row r="21">
          <cell r="O21">
            <v>8100000</v>
          </cell>
        </row>
        <row r="22">
          <cell r="O22">
            <v>14000000</v>
          </cell>
        </row>
        <row r="23">
          <cell r="O23">
            <v>114150000</v>
          </cell>
        </row>
        <row r="26">
          <cell r="O26">
            <v>26600000</v>
          </cell>
        </row>
        <row r="27">
          <cell r="O27">
            <v>72250000</v>
          </cell>
        </row>
        <row r="28">
          <cell r="O28">
            <v>25400000</v>
          </cell>
        </row>
        <row r="31">
          <cell r="O31">
            <v>14675000</v>
          </cell>
        </row>
        <row r="34">
          <cell r="O34">
            <v>20000000</v>
          </cell>
        </row>
        <row r="37">
          <cell r="O37">
            <v>4600000</v>
          </cell>
        </row>
        <row r="40">
          <cell r="O40">
            <v>72192250</v>
          </cell>
        </row>
        <row r="43">
          <cell r="O43">
            <v>12250000</v>
          </cell>
        </row>
        <row r="46">
          <cell r="O46">
            <v>97014354</v>
          </cell>
        </row>
        <row r="49">
          <cell r="O49">
            <v>161819236</v>
          </cell>
        </row>
        <row r="52">
          <cell r="O52">
            <v>168450000</v>
          </cell>
        </row>
        <row r="55">
          <cell r="O55">
            <v>10450000</v>
          </cell>
        </row>
        <row r="59">
          <cell r="O59">
            <v>9700000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r"/>
      <sheetName val="Maret"/>
      <sheetName val="April"/>
      <sheetName val="Mei"/>
      <sheetName val="Juni"/>
      <sheetName val="Juli"/>
      <sheetName val="Agust"/>
      <sheetName val="Sept"/>
      <sheetName val="Okt"/>
      <sheetName val="Nov"/>
      <sheetName val="Des"/>
    </sheetNames>
    <sheetDataSet>
      <sheetData sheetId="11">
        <row r="17">
          <cell r="C17">
            <v>1350000</v>
          </cell>
          <cell r="N17">
            <v>1350000</v>
          </cell>
        </row>
        <row r="34">
          <cell r="C34">
            <v>32100000</v>
          </cell>
          <cell r="N34">
            <v>32100000</v>
          </cell>
        </row>
        <row r="54">
          <cell r="C54">
            <v>156650000</v>
          </cell>
          <cell r="N54">
            <v>156603000</v>
          </cell>
        </row>
        <row r="69">
          <cell r="C69">
            <v>14906299</v>
          </cell>
          <cell r="N69">
            <v>13905500</v>
          </cell>
        </row>
        <row r="83">
          <cell r="C83">
            <v>23653750</v>
          </cell>
          <cell r="N83">
            <v>19934550</v>
          </cell>
        </row>
        <row r="98">
          <cell r="C98">
            <v>7000000</v>
          </cell>
          <cell r="N98">
            <v>5368000</v>
          </cell>
        </row>
        <row r="111">
          <cell r="C111">
            <v>1791900</v>
          </cell>
          <cell r="N111">
            <v>1628000</v>
          </cell>
        </row>
        <row r="125">
          <cell r="C125">
            <v>12000000</v>
          </cell>
          <cell r="N125">
            <v>12000000</v>
          </cell>
        </row>
        <row r="136">
          <cell r="C136">
            <v>9900000</v>
          </cell>
          <cell r="N136">
            <v>9900000</v>
          </cell>
        </row>
        <row r="151">
          <cell r="C151">
            <v>62000000</v>
          </cell>
          <cell r="N151">
            <v>61731000</v>
          </cell>
        </row>
        <row r="163">
          <cell r="C163">
            <v>18000000</v>
          </cell>
          <cell r="N163">
            <v>17786400</v>
          </cell>
        </row>
        <row r="176">
          <cell r="C176">
            <v>3600000</v>
          </cell>
          <cell r="N176">
            <v>3600000</v>
          </cell>
        </row>
        <row r="189">
          <cell r="C189">
            <v>22000000</v>
          </cell>
          <cell r="N189">
            <v>17000000</v>
          </cell>
        </row>
        <row r="202">
          <cell r="C202">
            <v>147960000</v>
          </cell>
          <cell r="N202">
            <v>117026000</v>
          </cell>
        </row>
        <row r="228">
          <cell r="C228">
            <v>5400000</v>
          </cell>
          <cell r="N228">
            <v>5400000</v>
          </cell>
        </row>
        <row r="242">
          <cell r="C242">
            <v>14300000</v>
          </cell>
          <cell r="N242">
            <v>14300000</v>
          </cell>
        </row>
        <row r="255">
          <cell r="C255">
            <v>19000000</v>
          </cell>
          <cell r="N255">
            <v>9000000</v>
          </cell>
        </row>
        <row r="266">
          <cell r="C266">
            <v>100560000</v>
          </cell>
          <cell r="N266">
            <v>96600000</v>
          </cell>
        </row>
        <row r="280">
          <cell r="C280">
            <v>139100950</v>
          </cell>
          <cell r="N280">
            <v>58470950</v>
          </cell>
        </row>
        <row r="306">
          <cell r="C306">
            <v>35250000</v>
          </cell>
          <cell r="N306">
            <v>33175000</v>
          </cell>
        </row>
        <row r="325">
          <cell r="C325">
            <v>128736000</v>
          </cell>
          <cell r="N325">
            <v>121142000</v>
          </cell>
        </row>
        <row r="345">
          <cell r="C345">
            <v>163137000</v>
          </cell>
          <cell r="N345">
            <v>152637000</v>
          </cell>
        </row>
        <row r="372">
          <cell r="C372">
            <v>9000000</v>
          </cell>
          <cell r="N372">
            <v>9000000</v>
          </cell>
        </row>
        <row r="389">
          <cell r="C389">
            <v>3850000</v>
          </cell>
          <cell r="N389">
            <v>3850000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li"/>
      <sheetName val="juni"/>
      <sheetName val="Agustus"/>
      <sheetName val="SEP"/>
      <sheetName val="Oktober"/>
      <sheetName val="Desember"/>
      <sheetName val="Sheet6"/>
    </sheetNames>
    <sheetDataSet>
      <sheetData sheetId="10">
        <row r="96">
          <cell r="C96">
            <v>5350000</v>
          </cell>
        </row>
        <row r="121">
          <cell r="C121">
            <v>35700000</v>
          </cell>
        </row>
        <row r="143">
          <cell r="C143">
            <v>136910000</v>
          </cell>
        </row>
        <row r="187">
          <cell r="C187">
            <v>14906299</v>
          </cell>
        </row>
        <row r="240">
          <cell r="C240">
            <v>27655250</v>
          </cell>
        </row>
        <row r="316">
          <cell r="C316">
            <v>7000000</v>
          </cell>
        </row>
        <row r="346">
          <cell r="C346">
            <v>1791900</v>
          </cell>
        </row>
        <row r="379">
          <cell r="C379">
            <v>12000000</v>
          </cell>
        </row>
        <row r="404">
          <cell r="C404">
            <v>11250000</v>
          </cell>
        </row>
        <row r="423">
          <cell r="C423">
            <v>127000000</v>
          </cell>
        </row>
        <row r="472">
          <cell r="C472">
            <v>40500000</v>
          </cell>
        </row>
        <row r="486">
          <cell r="C486">
            <v>22000000</v>
          </cell>
        </row>
        <row r="509">
          <cell r="C509">
            <v>72360000</v>
          </cell>
        </row>
        <row r="539">
          <cell r="C539">
            <v>5400000</v>
          </cell>
        </row>
        <row r="561">
          <cell r="C561">
            <v>14300000</v>
          </cell>
        </row>
        <row r="580">
          <cell r="C580">
            <v>27000000</v>
          </cell>
        </row>
        <row r="598">
          <cell r="C598">
            <v>175937000</v>
          </cell>
        </row>
        <row r="742">
          <cell r="C742">
            <v>16000000</v>
          </cell>
        </row>
        <row r="783">
          <cell r="C783">
            <v>15500000</v>
          </cell>
        </row>
        <row r="821">
          <cell r="C821">
            <v>127538500</v>
          </cell>
          <cell r="T821">
            <v>127538500</v>
          </cell>
        </row>
        <row r="916">
          <cell r="C916">
            <v>33950000</v>
          </cell>
          <cell r="T916">
            <v>33800000</v>
          </cell>
        </row>
        <row r="952">
          <cell r="C952">
            <v>128736000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ingkasan"/>
      <sheetName val="TDK LGSG"/>
      <sheetName val="REKAP"/>
      <sheetName val="KUA "/>
      <sheetName val="Js Srt Mnyrt"/>
      <sheetName val="BBM Jenset"/>
      <sheetName val="ADM Keu"/>
      <sheetName val="Mkn Mnm"/>
      <sheetName val="Js K Kantor"/>
      <sheetName val="ATK"/>
      <sheetName val="Ctk Pgndn"/>
      <sheetName val="Pnrgn Bngnan"/>
      <sheetName val="Koran"/>
      <sheetName val="SPPD"/>
      <sheetName val="P Gedung"/>
      <sheetName val="P Kendis"/>
      <sheetName val="P Prltn Kantor"/>
      <sheetName val="P Dinas"/>
      <sheetName val="P SDM"/>
      <sheetName val="Raskin"/>
      <sheetName val="PATEN"/>
      <sheetName val="PKK"/>
      <sheetName val="MTQ"/>
      <sheetName val="WWSN"/>
      <sheetName val="Olahraga"/>
      <sheetName val="Lomba Desa"/>
      <sheetName val="Musrenbang"/>
      <sheetName val="Evaluasi Rancangan PERDES DEsa"/>
      <sheetName val="Sheet1"/>
    </sheetNames>
    <sheetDataSet>
      <sheetData sheetId="3">
        <row r="40">
          <cell r="O40">
            <v>72192250</v>
          </cell>
        </row>
        <row r="43">
          <cell r="O43">
            <v>12250000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r"/>
      <sheetName val="Maret"/>
      <sheetName val="April"/>
      <sheetName val="Mei"/>
      <sheetName val="Juni"/>
      <sheetName val="Juli"/>
      <sheetName val="Agust"/>
      <sheetName val="Sept"/>
      <sheetName val="Okt"/>
      <sheetName val="Nov"/>
      <sheetName val="Des"/>
    </sheetNames>
    <sheetDataSet>
      <sheetData sheetId="10">
        <row r="200">
          <cell r="N200">
            <v>4000000</v>
          </cell>
        </row>
        <row r="226">
          <cell r="N226">
            <v>10000000</v>
          </cell>
        </row>
        <row r="238">
          <cell r="N238">
            <v>3850000</v>
          </cell>
        </row>
        <row r="252">
          <cell r="N252">
            <v>9250000</v>
          </cell>
        </row>
        <row r="269">
          <cell r="N269">
            <v>73000000</v>
          </cell>
        </row>
        <row r="285">
          <cell r="N285">
            <v>83382200</v>
          </cell>
        </row>
        <row r="314">
          <cell r="N314">
            <v>50145000</v>
          </cell>
        </row>
        <row r="339">
          <cell r="N339">
            <v>19490000</v>
          </cell>
        </row>
        <row r="358">
          <cell r="N358">
            <v>50630000</v>
          </cell>
        </row>
      </sheetData>
      <sheetData sheetId="11">
        <row r="17">
          <cell r="N17">
            <v>675000</v>
          </cell>
        </row>
        <row r="31">
          <cell r="N31">
            <v>20625000</v>
          </cell>
        </row>
        <row r="45">
          <cell r="N45">
            <v>24475000</v>
          </cell>
        </row>
        <row r="60">
          <cell r="N60">
            <v>7757800</v>
          </cell>
        </row>
        <row r="73">
          <cell r="N73">
            <v>5118300</v>
          </cell>
        </row>
        <row r="84">
          <cell r="N84">
            <v>4168000</v>
          </cell>
        </row>
        <row r="97">
          <cell r="N97">
            <v>1196600</v>
          </cell>
        </row>
        <row r="110">
          <cell r="N110">
            <v>6000000</v>
          </cell>
        </row>
        <row r="121">
          <cell r="N121">
            <v>4200000</v>
          </cell>
        </row>
        <row r="132">
          <cell r="N132">
            <v>29860000</v>
          </cell>
        </row>
        <row r="144">
          <cell r="N144">
            <v>11000000</v>
          </cell>
        </row>
        <row r="158">
          <cell r="N158">
            <v>51805000</v>
          </cell>
        </row>
        <row r="185">
          <cell r="N185">
            <v>3600000</v>
          </cell>
        </row>
        <row r="213">
          <cell r="N213">
            <v>11450000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 T-C 23"/>
      <sheetName val="Tabel T-C 24"/>
      <sheetName val="Tabel T-C 25"/>
      <sheetName val="Tabel T-C 26"/>
      <sheetName val="Tabel T-C 27"/>
      <sheetName val="Tabel T-C 28"/>
      <sheetName val="Tabel Visi misi yg pakai"/>
    </sheetNames>
    <sheetDataSet>
      <sheetData sheetId="5">
        <row r="275">
          <cell r="L275">
            <v>370138000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5"/>
  <sheetViews>
    <sheetView view="pageBreakPreview" zoomScale="85" zoomScaleNormal="90" zoomScaleSheetLayoutView="85" zoomScalePageLayoutView="0" workbookViewId="0" topLeftCell="E9">
      <pane ySplit="1545" topLeftCell="A42" activePane="bottomLeft" state="split"/>
      <selection pane="topLeft" activeCell="S9" sqref="S9:T9"/>
      <selection pane="bottomLeft" activeCell="AB71" sqref="AB71"/>
    </sheetView>
  </sheetViews>
  <sheetFormatPr defaultColWidth="9.140625" defaultRowHeight="15"/>
  <cols>
    <col min="1" max="1" width="3.7109375" style="53" customWidth="1"/>
    <col min="2" max="2" width="13.00390625" style="53" customWidth="1"/>
    <col min="3" max="3" width="19.140625" style="53" customWidth="1"/>
    <col min="4" max="4" width="15.421875" style="55" customWidth="1"/>
    <col min="5" max="5" width="11.57421875" style="56" customWidth="1"/>
    <col min="6" max="6" width="7.140625" style="56" customWidth="1"/>
    <col min="7" max="7" width="5.28125" style="56" customWidth="1"/>
    <col min="8" max="8" width="13.28125" style="53" customWidth="1"/>
    <col min="9" max="9" width="4.57421875" style="53" customWidth="1"/>
    <col min="10" max="10" width="12.00390625" style="53" customWidth="1"/>
    <col min="11" max="11" width="4.57421875" style="53" customWidth="1"/>
    <col min="12" max="12" width="12.140625" style="53" customWidth="1"/>
    <col min="13" max="13" width="4.57421875" style="53" customWidth="1"/>
    <col min="14" max="14" width="13.421875" style="53" customWidth="1"/>
    <col min="15" max="15" width="4.57421875" style="56" customWidth="1"/>
    <col min="16" max="16" width="13.28125" style="53" customWidth="1"/>
    <col min="17" max="17" width="5.421875" style="56" customWidth="1"/>
    <col min="18" max="18" width="12.8515625" style="53" customWidth="1"/>
    <col min="19" max="19" width="5.00390625" style="53" customWidth="1"/>
    <col min="20" max="20" width="12.421875" style="53" customWidth="1"/>
    <col min="21" max="21" width="5.00390625" style="56" customWidth="1"/>
    <col min="22" max="22" width="12.00390625" style="53" customWidth="1"/>
    <col min="23" max="23" width="5.00390625" style="53" customWidth="1"/>
    <col min="24" max="24" width="11.8515625" style="53" customWidth="1"/>
    <col min="25" max="25" width="4.8515625" style="53" customWidth="1"/>
    <col min="26" max="26" width="13.00390625" style="53" customWidth="1"/>
    <col min="27" max="27" width="5.28125" style="53" customWidth="1"/>
    <col min="28" max="28" width="12.421875" style="53" customWidth="1"/>
    <col min="29" max="29" width="5.00390625" style="53" customWidth="1"/>
    <col min="30" max="31" width="4.57421875" style="53" customWidth="1"/>
    <col min="32" max="33" width="4.8515625" style="53" customWidth="1"/>
    <col min="34" max="37" width="4.7109375" style="53" customWidth="1"/>
    <col min="38" max="38" width="4.8515625" style="53" customWidth="1"/>
    <col min="39" max="39" width="12.28125" style="57" customWidth="1"/>
    <col min="40" max="41" width="9.140625" style="53" customWidth="1"/>
    <col min="42" max="42" width="19.28125" style="53" customWidth="1"/>
    <col min="43" max="16384" width="9.140625" style="53" customWidth="1"/>
  </cols>
  <sheetData>
    <row r="2" spans="2:39" ht="15">
      <c r="B2" s="364" t="s">
        <v>106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</row>
    <row r="3" spans="2:39" ht="15">
      <c r="B3" s="364" t="s">
        <v>271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</row>
    <row r="4" spans="2:39" ht="15">
      <c r="B4" s="364" t="s">
        <v>107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</row>
    <row r="5" spans="2:39" ht="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2:39" ht="15"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</row>
    <row r="7" ht="8.25" customHeight="1" thickBot="1"/>
    <row r="8" spans="1:39" ht="103.5" customHeight="1" thickTop="1">
      <c r="A8" s="366" t="s">
        <v>75</v>
      </c>
      <c r="B8" s="368" t="s">
        <v>108</v>
      </c>
      <c r="C8" s="370" t="s">
        <v>1</v>
      </c>
      <c r="D8" s="370" t="s">
        <v>2</v>
      </c>
      <c r="E8" s="370" t="s">
        <v>109</v>
      </c>
      <c r="F8" s="372" t="s">
        <v>110</v>
      </c>
      <c r="G8" s="373"/>
      <c r="H8" s="374"/>
      <c r="I8" s="372" t="s">
        <v>111</v>
      </c>
      <c r="J8" s="373"/>
      <c r="K8" s="373"/>
      <c r="L8" s="373"/>
      <c r="M8" s="373"/>
      <c r="N8" s="373"/>
      <c r="O8" s="373"/>
      <c r="P8" s="373"/>
      <c r="Q8" s="373"/>
      <c r="R8" s="374"/>
      <c r="S8" s="378" t="s">
        <v>112</v>
      </c>
      <c r="T8" s="379"/>
      <c r="U8" s="379"/>
      <c r="V8" s="379"/>
      <c r="W8" s="379"/>
      <c r="X8" s="379"/>
      <c r="Y8" s="379"/>
      <c r="Z8" s="379"/>
      <c r="AA8" s="379"/>
      <c r="AB8" s="368"/>
      <c r="AC8" s="378" t="s">
        <v>113</v>
      </c>
      <c r="AD8" s="379"/>
      <c r="AE8" s="379"/>
      <c r="AF8" s="379"/>
      <c r="AG8" s="379"/>
      <c r="AH8" s="379"/>
      <c r="AI8" s="379"/>
      <c r="AJ8" s="379"/>
      <c r="AK8" s="379"/>
      <c r="AL8" s="368"/>
      <c r="AM8" s="380" t="s">
        <v>114</v>
      </c>
    </row>
    <row r="9" spans="1:39" ht="36" customHeight="1">
      <c r="A9" s="367"/>
      <c r="B9" s="369"/>
      <c r="C9" s="371"/>
      <c r="D9" s="371"/>
      <c r="E9" s="371"/>
      <c r="F9" s="375"/>
      <c r="G9" s="376"/>
      <c r="H9" s="377"/>
      <c r="I9" s="382">
        <v>2011</v>
      </c>
      <c r="J9" s="369"/>
      <c r="K9" s="382">
        <v>2012</v>
      </c>
      <c r="L9" s="369"/>
      <c r="M9" s="382">
        <v>2013</v>
      </c>
      <c r="N9" s="369"/>
      <c r="O9" s="382">
        <v>2014</v>
      </c>
      <c r="P9" s="369"/>
      <c r="Q9" s="382">
        <v>2015</v>
      </c>
      <c r="R9" s="369"/>
      <c r="S9" s="382">
        <v>2011</v>
      </c>
      <c r="T9" s="369"/>
      <c r="U9" s="382">
        <v>2012</v>
      </c>
      <c r="V9" s="369"/>
      <c r="W9" s="382">
        <v>2013</v>
      </c>
      <c r="X9" s="369"/>
      <c r="Y9" s="382">
        <v>2014</v>
      </c>
      <c r="Z9" s="369"/>
      <c r="AA9" s="382">
        <v>2015</v>
      </c>
      <c r="AB9" s="369"/>
      <c r="AC9" s="382">
        <v>2011</v>
      </c>
      <c r="AD9" s="369"/>
      <c r="AE9" s="382">
        <v>2012</v>
      </c>
      <c r="AF9" s="369"/>
      <c r="AG9" s="382">
        <v>2013</v>
      </c>
      <c r="AH9" s="369"/>
      <c r="AI9" s="382">
        <v>2014</v>
      </c>
      <c r="AJ9" s="369"/>
      <c r="AK9" s="382">
        <v>2015</v>
      </c>
      <c r="AL9" s="369"/>
      <c r="AM9" s="381"/>
    </row>
    <row r="10" spans="1:39" ht="15" customHeight="1">
      <c r="A10" s="383">
        <v>1</v>
      </c>
      <c r="B10" s="384">
        <v>2</v>
      </c>
      <c r="C10" s="385">
        <v>3</v>
      </c>
      <c r="D10" s="387">
        <v>4</v>
      </c>
      <c r="E10" s="385">
        <v>5</v>
      </c>
      <c r="F10" s="389">
        <v>6</v>
      </c>
      <c r="G10" s="390"/>
      <c r="H10" s="391"/>
      <c r="I10" s="392">
        <v>7</v>
      </c>
      <c r="J10" s="393"/>
      <c r="K10" s="392">
        <v>8</v>
      </c>
      <c r="L10" s="393"/>
      <c r="M10" s="392">
        <v>9</v>
      </c>
      <c r="N10" s="393"/>
      <c r="O10" s="392">
        <v>10</v>
      </c>
      <c r="P10" s="393"/>
      <c r="Q10" s="392">
        <v>11</v>
      </c>
      <c r="R10" s="393"/>
      <c r="S10" s="392">
        <v>12</v>
      </c>
      <c r="T10" s="393"/>
      <c r="U10" s="392">
        <v>13</v>
      </c>
      <c r="V10" s="393"/>
      <c r="W10" s="392">
        <v>14</v>
      </c>
      <c r="X10" s="393"/>
      <c r="Y10" s="392">
        <v>15</v>
      </c>
      <c r="Z10" s="393"/>
      <c r="AA10" s="392">
        <v>16</v>
      </c>
      <c r="AB10" s="393"/>
      <c r="AC10" s="392">
        <v>17</v>
      </c>
      <c r="AD10" s="393"/>
      <c r="AE10" s="392">
        <v>18</v>
      </c>
      <c r="AF10" s="393"/>
      <c r="AG10" s="392">
        <v>19</v>
      </c>
      <c r="AH10" s="393"/>
      <c r="AI10" s="392">
        <v>20</v>
      </c>
      <c r="AJ10" s="393"/>
      <c r="AK10" s="392">
        <v>21</v>
      </c>
      <c r="AL10" s="393"/>
      <c r="AM10" s="394">
        <v>22</v>
      </c>
    </row>
    <row r="11" spans="1:39" ht="25.5">
      <c r="A11" s="367"/>
      <c r="B11" s="375"/>
      <c r="C11" s="386"/>
      <c r="D11" s="388"/>
      <c r="E11" s="386"/>
      <c r="F11" s="58" t="s">
        <v>72</v>
      </c>
      <c r="G11" s="59" t="s">
        <v>78</v>
      </c>
      <c r="H11" s="59" t="s">
        <v>79</v>
      </c>
      <c r="I11" s="59" t="s">
        <v>78</v>
      </c>
      <c r="J11" s="59" t="s">
        <v>79</v>
      </c>
      <c r="K11" s="59" t="s">
        <v>78</v>
      </c>
      <c r="L11" s="59" t="s">
        <v>79</v>
      </c>
      <c r="M11" s="59" t="s">
        <v>78</v>
      </c>
      <c r="N11" s="59" t="s">
        <v>79</v>
      </c>
      <c r="O11" s="59" t="s">
        <v>78</v>
      </c>
      <c r="P11" s="59" t="s">
        <v>79</v>
      </c>
      <c r="Q11" s="59" t="s">
        <v>78</v>
      </c>
      <c r="R11" s="59" t="s">
        <v>79</v>
      </c>
      <c r="S11" s="59" t="s">
        <v>78</v>
      </c>
      <c r="T11" s="59" t="s">
        <v>79</v>
      </c>
      <c r="U11" s="59" t="s">
        <v>78</v>
      </c>
      <c r="V11" s="59" t="s">
        <v>79</v>
      </c>
      <c r="W11" s="59" t="s">
        <v>78</v>
      </c>
      <c r="X11" s="59" t="s">
        <v>79</v>
      </c>
      <c r="Y11" s="59" t="s">
        <v>78</v>
      </c>
      <c r="Z11" s="59" t="s">
        <v>79</v>
      </c>
      <c r="AA11" s="59" t="s">
        <v>78</v>
      </c>
      <c r="AB11" s="59" t="s">
        <v>79</v>
      </c>
      <c r="AC11" s="59" t="s">
        <v>78</v>
      </c>
      <c r="AD11" s="59" t="s">
        <v>79</v>
      </c>
      <c r="AE11" s="59" t="s">
        <v>78</v>
      </c>
      <c r="AF11" s="59" t="s">
        <v>79</v>
      </c>
      <c r="AG11" s="59" t="s">
        <v>78</v>
      </c>
      <c r="AH11" s="59" t="s">
        <v>79</v>
      </c>
      <c r="AI11" s="59" t="s">
        <v>78</v>
      </c>
      <c r="AJ11" s="59" t="s">
        <v>79</v>
      </c>
      <c r="AK11" s="59" t="s">
        <v>78</v>
      </c>
      <c r="AL11" s="59" t="s">
        <v>79</v>
      </c>
      <c r="AM11" s="395"/>
    </row>
    <row r="12" spans="1:39" ht="15">
      <c r="A12" s="60"/>
      <c r="B12" s="61"/>
      <c r="C12" s="62"/>
      <c r="D12" s="63"/>
      <c r="E12" s="64"/>
      <c r="F12" s="65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66"/>
    </row>
    <row r="13" spans="1:39" s="75" customFormat="1" ht="88.5" customHeight="1">
      <c r="A13" s="67"/>
      <c r="B13" s="68"/>
      <c r="C13" s="69" t="s">
        <v>80</v>
      </c>
      <c r="D13" s="70"/>
      <c r="E13" s="71"/>
      <c r="F13" s="72"/>
      <c r="G13" s="71"/>
      <c r="H13" s="73">
        <f>H14+H27+H36+H39+H41+H44+H47+H50+H52+H54</f>
        <v>6883703919</v>
      </c>
      <c r="I13" s="71"/>
      <c r="J13" s="73">
        <f>J14+J27+J36+J39+J41+J44+J47+J50+J52+J54</f>
        <v>405382500</v>
      </c>
      <c r="K13" s="71"/>
      <c r="L13" s="73">
        <f>L14+L27+L36+L39+L41+L44+L47+L50+L52+L54</f>
        <v>988422248</v>
      </c>
      <c r="M13" s="71"/>
      <c r="N13" s="73">
        <f>N14+N27+N36+N39+N41+N44+N47+N50+N52+N54</f>
        <v>1333071010</v>
      </c>
      <c r="O13" s="71"/>
      <c r="P13" s="73">
        <f>P14+P27+P36+P39+P41+P44+P47+P50+P52+P54</f>
        <v>1998833600</v>
      </c>
      <c r="Q13" s="71"/>
      <c r="R13" s="73">
        <f>R14+R27+R36+R39+R41+R44+R47+R50+R52+R54</f>
        <v>1435941200</v>
      </c>
      <c r="S13" s="52"/>
      <c r="T13" s="73">
        <f>T14+T27+T36+T39+T41+T44+T47+T50+T52+T54</f>
        <v>401119371</v>
      </c>
      <c r="U13" s="71"/>
      <c r="V13" s="73">
        <f>V14+V27+V36+V39+V41+V44+V47+V50+V52+V54</f>
        <v>813443434</v>
      </c>
      <c r="W13" s="52"/>
      <c r="X13" s="73">
        <f>X14+X27+X36+X39+X41+X44+X47+X50+X52+X54</f>
        <v>788781607</v>
      </c>
      <c r="Y13" s="52"/>
      <c r="Z13" s="73">
        <f>Z14+Z27+Z36+Z39+Z41+Z44+Z47+Z50+Z52+Z54</f>
        <v>1168551893</v>
      </c>
      <c r="AA13" s="52"/>
      <c r="AB13" s="73">
        <f>AB14+AB27+AB36+AB39+AB41+AB44+AB47+AB50+AB52+AB54</f>
        <v>914671238</v>
      </c>
      <c r="AC13" s="52">
        <v>100</v>
      </c>
      <c r="AD13" s="69">
        <f>(T13/J13)*100</f>
        <v>98.9483687628351</v>
      </c>
      <c r="AE13" s="71">
        <v>100</v>
      </c>
      <c r="AF13" s="69">
        <f>(V13/L13)*100</f>
        <v>82.29715950303053</v>
      </c>
      <c r="AG13" s="52">
        <v>100</v>
      </c>
      <c r="AH13" s="69">
        <f>(X13/N13)*100</f>
        <v>59.17026183023813</v>
      </c>
      <c r="AI13" s="52">
        <v>100</v>
      </c>
      <c r="AJ13" s="69">
        <f>(Z13/P13)*100</f>
        <v>58.46168950732067</v>
      </c>
      <c r="AK13" s="52">
        <v>100</v>
      </c>
      <c r="AL13" s="69">
        <f>(AB13/R13)*100</f>
        <v>63.69837692518329</v>
      </c>
      <c r="AM13" s="74"/>
    </row>
    <row r="14" spans="1:39" s="80" customFormat="1" ht="103.5" customHeight="1">
      <c r="A14" s="76">
        <v>1</v>
      </c>
      <c r="B14" s="396" t="s">
        <v>168</v>
      </c>
      <c r="C14" s="69" t="s">
        <v>7</v>
      </c>
      <c r="D14" s="73" t="s">
        <v>115</v>
      </c>
      <c r="E14" s="77"/>
      <c r="F14" s="78" t="s">
        <v>65</v>
      </c>
      <c r="G14" s="77">
        <v>100</v>
      </c>
      <c r="H14" s="73">
        <f>SUM(H15:H25)</f>
        <v>3214107835</v>
      </c>
      <c r="I14" s="77">
        <v>100</v>
      </c>
      <c r="J14" s="69">
        <f>SUM(J15:J25)</f>
        <v>150868500</v>
      </c>
      <c r="K14" s="77">
        <v>100</v>
      </c>
      <c r="L14" s="69">
        <f>SUM(L15:L25)</f>
        <v>167153500</v>
      </c>
      <c r="M14" s="77">
        <v>100</v>
      </c>
      <c r="N14" s="69">
        <f>SUM(N15:N25)</f>
        <v>194161500</v>
      </c>
      <c r="O14" s="77">
        <v>100</v>
      </c>
      <c r="P14" s="69">
        <f>SUM(P15:P25)</f>
        <v>225788900</v>
      </c>
      <c r="Q14" s="77">
        <v>100</v>
      </c>
      <c r="R14" s="69">
        <f>SUM(R15:R25)</f>
        <v>243291900</v>
      </c>
      <c r="S14" s="69">
        <v>100</v>
      </c>
      <c r="T14" s="69">
        <f>SUM(T15:T25)</f>
        <v>146952371</v>
      </c>
      <c r="U14" s="77">
        <v>100</v>
      </c>
      <c r="V14" s="73">
        <f>SUM(V15:V25)</f>
        <v>157421134</v>
      </c>
      <c r="W14" s="69">
        <v>100</v>
      </c>
      <c r="X14" s="73">
        <f>SUM(X15:X25)</f>
        <v>172704097</v>
      </c>
      <c r="Y14" s="69">
        <v>100</v>
      </c>
      <c r="Z14" s="73">
        <f>SUM(Z15:Z25)</f>
        <v>196112693</v>
      </c>
      <c r="AA14" s="69">
        <v>100</v>
      </c>
      <c r="AB14" s="69">
        <f>SUM(AB15:AB25)</f>
        <v>229625938</v>
      </c>
      <c r="AC14" s="69">
        <f>SUM(AC15:AC25)/11</f>
        <v>100</v>
      </c>
      <c r="AD14" s="69">
        <f>(T14/J14)*100</f>
        <v>97.40427657198157</v>
      </c>
      <c r="AE14" s="69">
        <f>SUM(AE15:AE25)/11</f>
        <v>100</v>
      </c>
      <c r="AF14" s="69">
        <f>(V14/L14)*100</f>
        <v>94.17758766642636</v>
      </c>
      <c r="AG14" s="69">
        <f>SUM(AG15:AG25)/11</f>
        <v>100</v>
      </c>
      <c r="AH14" s="69">
        <f>(X14/N14)*100</f>
        <v>88.9486829263268</v>
      </c>
      <c r="AI14" s="69">
        <f>SUM(AI15:AI25)/10</f>
        <v>110</v>
      </c>
      <c r="AJ14" s="69">
        <f>(Z14/P14)*100</f>
        <v>86.8566581439566</v>
      </c>
      <c r="AK14" s="69">
        <f>SUM(AK15:AK25)/11</f>
        <v>100</v>
      </c>
      <c r="AL14" s="69">
        <f>(AB14/R14)*100</f>
        <v>94.3828947860574</v>
      </c>
      <c r="AM14" s="79" t="str">
        <f>'RENSTRA_Form.T.III.C.74'!V13</f>
        <v>Kantor Kecamatan Kuala Betara</v>
      </c>
    </row>
    <row r="15" spans="1:39" s="75" customFormat="1" ht="31.5" customHeight="1">
      <c r="A15" s="81"/>
      <c r="B15" s="397"/>
      <c r="C15" s="82" t="s">
        <v>8</v>
      </c>
      <c r="D15" s="70" t="s">
        <v>24</v>
      </c>
      <c r="E15" s="71"/>
      <c r="F15" s="72" t="s">
        <v>65</v>
      </c>
      <c r="G15" s="71">
        <v>100</v>
      </c>
      <c r="H15" s="52">
        <v>259156600</v>
      </c>
      <c r="I15" s="71">
        <v>100</v>
      </c>
      <c r="J15" s="83">
        <v>950000</v>
      </c>
      <c r="K15" s="71">
        <v>100</v>
      </c>
      <c r="L15" s="83">
        <v>1190000</v>
      </c>
      <c r="M15" s="71">
        <v>100</v>
      </c>
      <c r="N15" s="83">
        <v>1190000</v>
      </c>
      <c r="O15" s="71">
        <v>100</v>
      </c>
      <c r="P15" s="83">
        <v>1188000</v>
      </c>
      <c r="Q15" s="71">
        <v>100</v>
      </c>
      <c r="R15" s="83">
        <v>1188000</v>
      </c>
      <c r="S15" s="52">
        <v>100</v>
      </c>
      <c r="T15" s="52">
        <v>950000</v>
      </c>
      <c r="U15" s="52">
        <v>100</v>
      </c>
      <c r="V15" s="52">
        <v>1190000</v>
      </c>
      <c r="W15" s="52">
        <v>100</v>
      </c>
      <c r="X15" s="83">
        <v>1190000</v>
      </c>
      <c r="Y15" s="52">
        <v>100</v>
      </c>
      <c r="Z15" s="71">
        <v>1188000</v>
      </c>
      <c r="AA15" s="52">
        <v>100</v>
      </c>
      <c r="AB15" s="83">
        <v>1188000</v>
      </c>
      <c r="AC15" s="52">
        <f>(S15/I15)*100</f>
        <v>100</v>
      </c>
      <c r="AD15" s="52">
        <f>(T15/J15)*100</f>
        <v>100</v>
      </c>
      <c r="AE15" s="52">
        <f>(U15/K15)*100</f>
        <v>100</v>
      </c>
      <c r="AF15" s="52">
        <f>(V15/L15)*100</f>
        <v>100</v>
      </c>
      <c r="AG15" s="52">
        <f>(W15/M15)*100</f>
        <v>100</v>
      </c>
      <c r="AH15" s="52">
        <f aca="true" t="shared" si="0" ref="AH15:AL25">(X15/N15)*100</f>
        <v>100</v>
      </c>
      <c r="AI15" s="52">
        <f>(Y15/O15)*100</f>
        <v>100</v>
      </c>
      <c r="AJ15" s="71">
        <f>(Z15/P15)*100</f>
        <v>100</v>
      </c>
      <c r="AK15" s="52">
        <f>(AA15/Q15)*100</f>
        <v>100</v>
      </c>
      <c r="AL15" s="71">
        <f>(AB15/R15)*100</f>
        <v>100</v>
      </c>
      <c r="AM15" s="398"/>
    </row>
    <row r="16" spans="1:39" s="75" customFormat="1" ht="54" customHeight="1">
      <c r="A16" s="81"/>
      <c r="B16" s="397"/>
      <c r="C16" s="82" t="s">
        <v>9</v>
      </c>
      <c r="D16" s="70" t="s">
        <v>25</v>
      </c>
      <c r="E16" s="71"/>
      <c r="F16" s="72" t="s">
        <v>65</v>
      </c>
      <c r="G16" s="71">
        <v>100</v>
      </c>
      <c r="H16" s="52">
        <v>168304217</v>
      </c>
      <c r="I16" s="71">
        <v>100</v>
      </c>
      <c r="J16" s="84">
        <v>27840000</v>
      </c>
      <c r="K16" s="71">
        <v>100</v>
      </c>
      <c r="L16" s="83">
        <v>34600000</v>
      </c>
      <c r="M16" s="71">
        <v>100</v>
      </c>
      <c r="N16" s="84">
        <v>15600000</v>
      </c>
      <c r="O16" s="71">
        <v>100</v>
      </c>
      <c r="P16" s="83">
        <v>15600000</v>
      </c>
      <c r="Q16" s="71">
        <v>100</v>
      </c>
      <c r="R16" s="83">
        <v>15600000</v>
      </c>
      <c r="S16" s="71">
        <v>100</v>
      </c>
      <c r="T16" s="52">
        <v>23923871</v>
      </c>
      <c r="U16" s="71">
        <v>100</v>
      </c>
      <c r="V16" s="52">
        <v>25425634</v>
      </c>
      <c r="W16" s="71">
        <v>100</v>
      </c>
      <c r="X16" s="52">
        <v>11155097</v>
      </c>
      <c r="Y16" s="71">
        <v>100</v>
      </c>
      <c r="Z16" s="71">
        <v>10838993</v>
      </c>
      <c r="AA16" s="71">
        <v>100</v>
      </c>
      <c r="AB16" s="71">
        <v>10877538</v>
      </c>
      <c r="AC16" s="52">
        <f aca="true" t="shared" si="1" ref="AC16:AG25">(S16/I16)*100</f>
        <v>100</v>
      </c>
      <c r="AD16" s="52">
        <f t="shared" si="1"/>
        <v>85.93344468390805</v>
      </c>
      <c r="AE16" s="52">
        <f t="shared" si="1"/>
        <v>100</v>
      </c>
      <c r="AF16" s="52">
        <f t="shared" si="1"/>
        <v>73.48449132947977</v>
      </c>
      <c r="AG16" s="52">
        <f t="shared" si="1"/>
        <v>100</v>
      </c>
      <c r="AH16" s="52">
        <f t="shared" si="0"/>
        <v>71.50703205128205</v>
      </c>
      <c r="AI16" s="52">
        <f t="shared" si="0"/>
        <v>100</v>
      </c>
      <c r="AJ16" s="71">
        <f t="shared" si="0"/>
        <v>69.48072435897436</v>
      </c>
      <c r="AK16" s="52">
        <f t="shared" si="0"/>
        <v>100</v>
      </c>
      <c r="AL16" s="71">
        <f t="shared" si="0"/>
        <v>69.72780769230769</v>
      </c>
      <c r="AM16" s="399"/>
    </row>
    <row r="17" spans="1:39" s="75" customFormat="1" ht="40.5" customHeight="1">
      <c r="A17" s="81"/>
      <c r="B17" s="397"/>
      <c r="C17" s="82" t="s">
        <v>10</v>
      </c>
      <c r="D17" s="70" t="s">
        <v>26</v>
      </c>
      <c r="E17" s="71"/>
      <c r="F17" s="72" t="s">
        <v>65</v>
      </c>
      <c r="G17" s="71">
        <v>100</v>
      </c>
      <c r="H17" s="52">
        <v>343585900</v>
      </c>
      <c r="I17" s="71">
        <v>100</v>
      </c>
      <c r="J17" s="83">
        <v>20400000</v>
      </c>
      <c r="K17" s="71">
        <v>100</v>
      </c>
      <c r="L17" s="83">
        <v>23475000</v>
      </c>
      <c r="M17" s="71">
        <v>100</v>
      </c>
      <c r="N17" s="83">
        <v>32475000</v>
      </c>
      <c r="O17" s="71">
        <v>100</v>
      </c>
      <c r="P17" s="83">
        <v>31775000</v>
      </c>
      <c r="Q17" s="71">
        <v>100</v>
      </c>
      <c r="R17" s="83">
        <v>31775000</v>
      </c>
      <c r="S17" s="71">
        <v>100</v>
      </c>
      <c r="T17" s="52">
        <v>20400000</v>
      </c>
      <c r="U17" s="71">
        <v>100</v>
      </c>
      <c r="V17" s="52">
        <v>23475000</v>
      </c>
      <c r="W17" s="71">
        <v>100</v>
      </c>
      <c r="X17" s="52">
        <v>32475000</v>
      </c>
      <c r="Y17" s="71">
        <v>100</v>
      </c>
      <c r="Z17" s="71">
        <v>31175000</v>
      </c>
      <c r="AA17" s="71">
        <v>100</v>
      </c>
      <c r="AB17" s="83">
        <v>31775000</v>
      </c>
      <c r="AC17" s="52">
        <f t="shared" si="1"/>
        <v>100</v>
      </c>
      <c r="AD17" s="52">
        <f t="shared" si="1"/>
        <v>100</v>
      </c>
      <c r="AE17" s="52">
        <f t="shared" si="1"/>
        <v>100</v>
      </c>
      <c r="AF17" s="52">
        <f t="shared" si="1"/>
        <v>100</v>
      </c>
      <c r="AG17" s="52">
        <f t="shared" si="1"/>
        <v>100</v>
      </c>
      <c r="AH17" s="52">
        <f t="shared" si="0"/>
        <v>100</v>
      </c>
      <c r="AI17" s="52">
        <f t="shared" si="0"/>
        <v>100</v>
      </c>
      <c r="AJ17" s="71">
        <f t="shared" si="0"/>
        <v>98.1117230527144</v>
      </c>
      <c r="AK17" s="52">
        <f t="shared" si="0"/>
        <v>100</v>
      </c>
      <c r="AL17" s="71">
        <f t="shared" si="0"/>
        <v>100</v>
      </c>
      <c r="AM17" s="85"/>
    </row>
    <row r="18" spans="1:39" s="75" customFormat="1" ht="27" customHeight="1">
      <c r="A18" s="81"/>
      <c r="B18" s="397"/>
      <c r="C18" s="82" t="s">
        <v>11</v>
      </c>
      <c r="D18" s="70" t="s">
        <v>27</v>
      </c>
      <c r="E18" s="71"/>
      <c r="F18" s="72" t="s">
        <v>65</v>
      </c>
      <c r="G18" s="71">
        <v>100</v>
      </c>
      <c r="H18" s="52">
        <v>109218940</v>
      </c>
      <c r="I18" s="71">
        <v>100</v>
      </c>
      <c r="J18" s="83">
        <v>1424000</v>
      </c>
      <c r="K18" s="71">
        <v>100</v>
      </c>
      <c r="L18" s="83">
        <v>1424000</v>
      </c>
      <c r="M18" s="71">
        <v>100</v>
      </c>
      <c r="N18" s="83">
        <v>1424000</v>
      </c>
      <c r="O18" s="71">
        <v>100</v>
      </c>
      <c r="P18" s="83">
        <v>1424000</v>
      </c>
      <c r="Q18" s="71">
        <v>100</v>
      </c>
      <c r="R18" s="83">
        <v>1426000</v>
      </c>
      <c r="S18" s="71">
        <v>100</v>
      </c>
      <c r="T18" s="52">
        <v>1424000</v>
      </c>
      <c r="U18" s="71">
        <v>100</v>
      </c>
      <c r="V18" s="52">
        <v>1424000</v>
      </c>
      <c r="W18" s="71">
        <v>100</v>
      </c>
      <c r="X18" s="52">
        <v>1424000</v>
      </c>
      <c r="Y18" s="71">
        <v>100</v>
      </c>
      <c r="Z18" s="71">
        <v>1424000</v>
      </c>
      <c r="AA18" s="71">
        <v>100</v>
      </c>
      <c r="AB18" s="83">
        <v>1426000</v>
      </c>
      <c r="AC18" s="52">
        <f t="shared" si="1"/>
        <v>100</v>
      </c>
      <c r="AD18" s="52">
        <f t="shared" si="1"/>
        <v>100</v>
      </c>
      <c r="AE18" s="52">
        <f t="shared" si="1"/>
        <v>100</v>
      </c>
      <c r="AF18" s="52">
        <f t="shared" si="1"/>
        <v>100</v>
      </c>
      <c r="AG18" s="52">
        <f t="shared" si="1"/>
        <v>100</v>
      </c>
      <c r="AH18" s="52">
        <f t="shared" si="0"/>
        <v>100</v>
      </c>
      <c r="AI18" s="52">
        <f t="shared" si="0"/>
        <v>100</v>
      </c>
      <c r="AJ18" s="71">
        <f t="shared" si="0"/>
        <v>100</v>
      </c>
      <c r="AK18" s="52">
        <f t="shared" si="0"/>
        <v>100</v>
      </c>
      <c r="AL18" s="71">
        <f t="shared" si="0"/>
        <v>100</v>
      </c>
      <c r="AM18" s="85"/>
    </row>
    <row r="19" spans="1:39" s="75" customFormat="1" ht="40.5" customHeight="1">
      <c r="A19" s="81"/>
      <c r="B19" s="397"/>
      <c r="C19" s="82" t="s">
        <v>12</v>
      </c>
      <c r="D19" s="70" t="s">
        <v>28</v>
      </c>
      <c r="E19" s="71"/>
      <c r="F19" s="72" t="s">
        <v>65</v>
      </c>
      <c r="G19" s="71">
        <v>100</v>
      </c>
      <c r="H19" s="52">
        <v>219399475</v>
      </c>
      <c r="I19" s="71">
        <v>100</v>
      </c>
      <c r="J19" s="83">
        <v>5365000</v>
      </c>
      <c r="K19" s="71">
        <v>100</v>
      </c>
      <c r="L19" s="83">
        <v>5365000</v>
      </c>
      <c r="M19" s="71">
        <v>100</v>
      </c>
      <c r="N19" s="83">
        <v>10268000</v>
      </c>
      <c r="O19" s="71">
        <v>100</v>
      </c>
      <c r="P19" s="83">
        <v>11497400</v>
      </c>
      <c r="Q19" s="71">
        <v>100</v>
      </c>
      <c r="R19" s="83">
        <v>11498400</v>
      </c>
      <c r="S19" s="71">
        <v>100</v>
      </c>
      <c r="T19" s="52">
        <v>5365000</v>
      </c>
      <c r="U19" s="71">
        <v>100</v>
      </c>
      <c r="V19" s="52">
        <v>5365000</v>
      </c>
      <c r="W19" s="71">
        <v>100</v>
      </c>
      <c r="X19" s="52">
        <v>10268000</v>
      </c>
      <c r="Y19" s="71">
        <v>100</v>
      </c>
      <c r="Z19" s="71">
        <v>11497400</v>
      </c>
      <c r="AA19" s="71">
        <v>100</v>
      </c>
      <c r="AB19" s="83">
        <v>11498400</v>
      </c>
      <c r="AC19" s="52">
        <f t="shared" si="1"/>
        <v>100</v>
      </c>
      <c r="AD19" s="52">
        <f t="shared" si="1"/>
        <v>100</v>
      </c>
      <c r="AE19" s="52">
        <f t="shared" si="1"/>
        <v>100</v>
      </c>
      <c r="AF19" s="52">
        <f t="shared" si="1"/>
        <v>100</v>
      </c>
      <c r="AG19" s="52">
        <f t="shared" si="1"/>
        <v>100</v>
      </c>
      <c r="AH19" s="52">
        <f t="shared" si="0"/>
        <v>100</v>
      </c>
      <c r="AI19" s="52">
        <f t="shared" si="0"/>
        <v>100</v>
      </c>
      <c r="AJ19" s="71">
        <f t="shared" si="0"/>
        <v>100</v>
      </c>
      <c r="AK19" s="52">
        <f t="shared" si="0"/>
        <v>100</v>
      </c>
      <c r="AL19" s="71">
        <f t="shared" si="0"/>
        <v>100</v>
      </c>
      <c r="AM19" s="85"/>
    </row>
    <row r="20" spans="1:39" s="75" customFormat="1" ht="51" customHeight="1">
      <c r="A20" s="81"/>
      <c r="B20" s="397"/>
      <c r="C20" s="82" t="s">
        <v>13</v>
      </c>
      <c r="D20" s="70" t="s">
        <v>29</v>
      </c>
      <c r="E20" s="71"/>
      <c r="F20" s="72" t="s">
        <v>65</v>
      </c>
      <c r="G20" s="71">
        <v>100</v>
      </c>
      <c r="H20" s="52">
        <v>129912602</v>
      </c>
      <c r="I20" s="71">
        <v>100</v>
      </c>
      <c r="J20" s="83">
        <v>2733000</v>
      </c>
      <c r="K20" s="71">
        <v>100</v>
      </c>
      <c r="L20" s="83">
        <v>2733000</v>
      </c>
      <c r="M20" s="71">
        <v>100</v>
      </c>
      <c r="N20" s="83">
        <v>3146000</v>
      </c>
      <c r="O20" s="71">
        <v>100</v>
      </c>
      <c r="P20" s="52">
        <v>5646000</v>
      </c>
      <c r="Q20" s="71">
        <v>100</v>
      </c>
      <c r="R20" s="83">
        <v>3146000</v>
      </c>
      <c r="S20" s="71">
        <v>100</v>
      </c>
      <c r="T20" s="52">
        <v>2733000</v>
      </c>
      <c r="U20" s="71">
        <v>100</v>
      </c>
      <c r="V20" s="52">
        <v>2733000</v>
      </c>
      <c r="W20" s="71">
        <v>100</v>
      </c>
      <c r="X20" s="52">
        <v>3146000</v>
      </c>
      <c r="Y20" s="71">
        <v>100</v>
      </c>
      <c r="Z20" s="71">
        <v>5646000</v>
      </c>
      <c r="AA20" s="71">
        <v>100</v>
      </c>
      <c r="AB20" s="71">
        <v>3146000</v>
      </c>
      <c r="AC20" s="52">
        <f t="shared" si="1"/>
        <v>100</v>
      </c>
      <c r="AD20" s="52">
        <f t="shared" si="1"/>
        <v>100</v>
      </c>
      <c r="AE20" s="52">
        <f t="shared" si="1"/>
        <v>100</v>
      </c>
      <c r="AF20" s="52">
        <f t="shared" si="1"/>
        <v>100</v>
      </c>
      <c r="AG20" s="52">
        <f t="shared" si="1"/>
        <v>100</v>
      </c>
      <c r="AH20" s="52">
        <f t="shared" si="0"/>
        <v>100</v>
      </c>
      <c r="AI20" s="52">
        <f t="shared" si="0"/>
        <v>100</v>
      </c>
      <c r="AJ20" s="71">
        <f t="shared" si="0"/>
        <v>100</v>
      </c>
      <c r="AK20" s="52">
        <f t="shared" si="0"/>
        <v>100</v>
      </c>
      <c r="AL20" s="71">
        <f t="shared" si="0"/>
        <v>100</v>
      </c>
      <c r="AM20" s="85"/>
    </row>
    <row r="21" spans="1:39" s="75" customFormat="1" ht="63.75" customHeight="1">
      <c r="A21" s="81"/>
      <c r="B21" s="397"/>
      <c r="C21" s="82" t="s">
        <v>14</v>
      </c>
      <c r="D21" s="70" t="s">
        <v>30</v>
      </c>
      <c r="E21" s="71"/>
      <c r="F21" s="72" t="s">
        <v>65</v>
      </c>
      <c r="G21" s="71">
        <v>100</v>
      </c>
      <c r="H21" s="52">
        <v>29033600</v>
      </c>
      <c r="I21" s="71">
        <v>100</v>
      </c>
      <c r="J21" s="83">
        <v>1258500</v>
      </c>
      <c r="K21" s="71">
        <v>100</v>
      </c>
      <c r="L21" s="83">
        <v>1258500</v>
      </c>
      <c r="M21" s="71">
        <v>100</v>
      </c>
      <c r="N21" s="83">
        <v>1258500</v>
      </c>
      <c r="O21" s="71">
        <v>100</v>
      </c>
      <c r="P21" s="52">
        <v>1258500</v>
      </c>
      <c r="Q21" s="71">
        <v>100</v>
      </c>
      <c r="R21" s="83">
        <v>1258500</v>
      </c>
      <c r="S21" s="71">
        <v>100</v>
      </c>
      <c r="T21" s="52">
        <v>1258500</v>
      </c>
      <c r="U21" s="71">
        <v>100</v>
      </c>
      <c r="V21" s="52">
        <v>1258500</v>
      </c>
      <c r="W21" s="71">
        <v>100</v>
      </c>
      <c r="X21" s="52">
        <v>1258500</v>
      </c>
      <c r="Y21" s="71">
        <v>100</v>
      </c>
      <c r="Z21" s="71">
        <v>1258500</v>
      </c>
      <c r="AA21" s="71">
        <v>100</v>
      </c>
      <c r="AB21" s="71">
        <v>1258500</v>
      </c>
      <c r="AC21" s="52">
        <f t="shared" si="1"/>
        <v>100</v>
      </c>
      <c r="AD21" s="52">
        <f t="shared" si="1"/>
        <v>100</v>
      </c>
      <c r="AE21" s="52">
        <f t="shared" si="1"/>
        <v>100</v>
      </c>
      <c r="AF21" s="52">
        <f t="shared" si="1"/>
        <v>100</v>
      </c>
      <c r="AG21" s="52">
        <f t="shared" si="1"/>
        <v>100</v>
      </c>
      <c r="AH21" s="52">
        <f t="shared" si="0"/>
        <v>100</v>
      </c>
      <c r="AI21" s="52">
        <f t="shared" si="0"/>
        <v>100</v>
      </c>
      <c r="AJ21" s="71">
        <f t="shared" si="0"/>
        <v>100</v>
      </c>
      <c r="AK21" s="52">
        <f t="shared" si="0"/>
        <v>100</v>
      </c>
      <c r="AL21" s="71">
        <f t="shared" si="0"/>
        <v>100</v>
      </c>
      <c r="AM21" s="85"/>
    </row>
    <row r="22" spans="1:39" s="75" customFormat="1" ht="52.5" customHeight="1">
      <c r="A22" s="81"/>
      <c r="B22" s="397"/>
      <c r="C22" s="82" t="s">
        <v>86</v>
      </c>
      <c r="D22" s="70" t="s">
        <v>87</v>
      </c>
      <c r="E22" s="71"/>
      <c r="F22" s="72" t="s">
        <v>68</v>
      </c>
      <c r="G22" s="71">
        <v>1</v>
      </c>
      <c r="H22" s="52">
        <v>6600000</v>
      </c>
      <c r="I22" s="71">
        <v>1</v>
      </c>
      <c r="J22" s="83">
        <v>2508000</v>
      </c>
      <c r="K22" s="71">
        <v>1</v>
      </c>
      <c r="L22" s="83">
        <v>2508000</v>
      </c>
      <c r="M22" s="71">
        <v>1</v>
      </c>
      <c r="N22" s="83">
        <v>3000000</v>
      </c>
      <c r="O22" s="71">
        <v>1</v>
      </c>
      <c r="P22" s="52">
        <v>6000000</v>
      </c>
      <c r="Q22" s="71">
        <v>1</v>
      </c>
      <c r="R22" s="52">
        <v>6000000</v>
      </c>
      <c r="S22" s="52">
        <v>1</v>
      </c>
      <c r="T22" s="52">
        <v>2508000</v>
      </c>
      <c r="U22" s="52">
        <v>1</v>
      </c>
      <c r="V22" s="52">
        <v>2508000</v>
      </c>
      <c r="W22" s="52">
        <v>1</v>
      </c>
      <c r="X22" s="52">
        <v>3000000</v>
      </c>
      <c r="Y22" s="52">
        <v>1</v>
      </c>
      <c r="Z22" s="71">
        <v>6000000</v>
      </c>
      <c r="AA22" s="52">
        <v>1</v>
      </c>
      <c r="AB22" s="52">
        <v>6000000</v>
      </c>
      <c r="AC22" s="71">
        <f>(S22/I22)*100</f>
        <v>100</v>
      </c>
      <c r="AD22" s="71">
        <f t="shared" si="1"/>
        <v>100</v>
      </c>
      <c r="AE22" s="71">
        <f t="shared" si="1"/>
        <v>100</v>
      </c>
      <c r="AF22" s="71">
        <f t="shared" si="1"/>
        <v>100</v>
      </c>
      <c r="AG22" s="71">
        <f t="shared" si="1"/>
        <v>100</v>
      </c>
      <c r="AH22" s="71">
        <f>(X22/N22)*100</f>
        <v>100</v>
      </c>
      <c r="AI22" s="71">
        <f>(Y22/O22)*100</f>
        <v>100</v>
      </c>
      <c r="AJ22" s="71">
        <f t="shared" si="0"/>
        <v>100</v>
      </c>
      <c r="AK22" s="52">
        <f t="shared" si="0"/>
        <v>100</v>
      </c>
      <c r="AL22" s="71">
        <f t="shared" si="0"/>
        <v>100</v>
      </c>
      <c r="AM22" s="85"/>
    </row>
    <row r="23" spans="1:39" s="75" customFormat="1" ht="40.5" customHeight="1">
      <c r="A23" s="81"/>
      <c r="B23" s="397"/>
      <c r="C23" s="82" t="s">
        <v>15</v>
      </c>
      <c r="D23" s="70" t="s">
        <v>39</v>
      </c>
      <c r="E23" s="71"/>
      <c r="F23" s="72" t="s">
        <v>65</v>
      </c>
      <c r="G23" s="71">
        <v>100</v>
      </c>
      <c r="H23" s="52">
        <v>120656100</v>
      </c>
      <c r="I23" s="71">
        <v>100</v>
      </c>
      <c r="J23" s="83">
        <v>2400000</v>
      </c>
      <c r="K23" s="71">
        <v>100</v>
      </c>
      <c r="L23" s="83">
        <v>2400000</v>
      </c>
      <c r="M23" s="71">
        <v>100</v>
      </c>
      <c r="N23" s="83">
        <v>3600000</v>
      </c>
      <c r="O23" s="71">
        <v>100</v>
      </c>
      <c r="P23" s="52">
        <v>4200000</v>
      </c>
      <c r="Q23" s="71">
        <v>100</v>
      </c>
      <c r="R23" s="83">
        <v>4200000</v>
      </c>
      <c r="S23" s="71">
        <v>100</v>
      </c>
      <c r="T23" s="52">
        <v>2400000</v>
      </c>
      <c r="U23" s="71">
        <v>100</v>
      </c>
      <c r="V23" s="52">
        <v>2400000</v>
      </c>
      <c r="W23" s="71">
        <v>100</v>
      </c>
      <c r="X23" s="52">
        <v>3600000</v>
      </c>
      <c r="Y23" s="71">
        <v>100</v>
      </c>
      <c r="Z23" s="71">
        <v>4200000</v>
      </c>
      <c r="AA23" s="71">
        <v>100</v>
      </c>
      <c r="AB23" s="71">
        <v>4200000</v>
      </c>
      <c r="AC23" s="52">
        <f t="shared" si="1"/>
        <v>100</v>
      </c>
      <c r="AD23" s="52">
        <f t="shared" si="1"/>
        <v>100</v>
      </c>
      <c r="AE23" s="52">
        <f t="shared" si="1"/>
        <v>100</v>
      </c>
      <c r="AF23" s="52">
        <f t="shared" si="1"/>
        <v>100</v>
      </c>
      <c r="AG23" s="52">
        <f t="shared" si="1"/>
        <v>100</v>
      </c>
      <c r="AH23" s="52">
        <f t="shared" si="0"/>
        <v>100</v>
      </c>
      <c r="AI23" s="52">
        <f t="shared" si="0"/>
        <v>100</v>
      </c>
      <c r="AJ23" s="71">
        <f t="shared" si="0"/>
        <v>100</v>
      </c>
      <c r="AK23" s="52">
        <f t="shared" si="0"/>
        <v>100</v>
      </c>
      <c r="AL23" s="71">
        <f t="shared" si="0"/>
        <v>100</v>
      </c>
      <c r="AM23" s="85"/>
    </row>
    <row r="24" spans="1:39" s="75" customFormat="1" ht="61.5" customHeight="1">
      <c r="A24" s="81"/>
      <c r="B24" s="397"/>
      <c r="C24" s="82" t="s">
        <v>16</v>
      </c>
      <c r="D24" s="70" t="s">
        <v>31</v>
      </c>
      <c r="E24" s="71"/>
      <c r="F24" s="72" t="s">
        <v>65</v>
      </c>
      <c r="G24" s="71">
        <v>100</v>
      </c>
      <c r="H24" s="52">
        <v>1635605401</v>
      </c>
      <c r="I24" s="71">
        <v>100</v>
      </c>
      <c r="J24" s="83">
        <v>48790000</v>
      </c>
      <c r="K24" s="71">
        <v>100</v>
      </c>
      <c r="L24" s="83">
        <v>40000000</v>
      </c>
      <c r="M24" s="71">
        <v>100</v>
      </c>
      <c r="N24" s="83">
        <v>55000000</v>
      </c>
      <c r="O24" s="71">
        <v>100</v>
      </c>
      <c r="P24" s="52">
        <v>80000000</v>
      </c>
      <c r="Q24" s="71">
        <v>100</v>
      </c>
      <c r="R24" s="83">
        <v>94000000</v>
      </c>
      <c r="S24" s="71">
        <v>100</v>
      </c>
      <c r="T24" s="52">
        <v>48790000</v>
      </c>
      <c r="U24" s="71">
        <v>100</v>
      </c>
      <c r="V24" s="52">
        <v>39442000</v>
      </c>
      <c r="W24" s="71">
        <v>100</v>
      </c>
      <c r="X24" s="52">
        <v>37987500</v>
      </c>
      <c r="Y24" s="71">
        <v>100</v>
      </c>
      <c r="Z24" s="71">
        <v>55684800</v>
      </c>
      <c r="AA24" s="71">
        <v>100</v>
      </c>
      <c r="AB24" s="71">
        <v>85056500</v>
      </c>
      <c r="AC24" s="52">
        <f t="shared" si="1"/>
        <v>100</v>
      </c>
      <c r="AD24" s="52">
        <f t="shared" si="1"/>
        <v>100</v>
      </c>
      <c r="AE24" s="52">
        <f t="shared" si="1"/>
        <v>100</v>
      </c>
      <c r="AF24" s="52">
        <f t="shared" si="1"/>
        <v>98.605</v>
      </c>
      <c r="AG24" s="52">
        <f t="shared" si="1"/>
        <v>100</v>
      </c>
      <c r="AH24" s="52">
        <f t="shared" si="0"/>
        <v>69.06818181818181</v>
      </c>
      <c r="AI24" s="52">
        <f t="shared" si="0"/>
        <v>100</v>
      </c>
      <c r="AJ24" s="71">
        <f t="shared" si="0"/>
        <v>69.606</v>
      </c>
      <c r="AK24" s="52">
        <f t="shared" si="0"/>
        <v>100</v>
      </c>
      <c r="AL24" s="71">
        <f t="shared" si="0"/>
        <v>90.48563829787234</v>
      </c>
      <c r="AM24" s="85"/>
    </row>
    <row r="25" spans="1:39" s="75" customFormat="1" ht="61.5" customHeight="1">
      <c r="A25" s="81"/>
      <c r="B25" s="397"/>
      <c r="C25" s="82" t="s">
        <v>170</v>
      </c>
      <c r="D25" s="70" t="s">
        <v>169</v>
      </c>
      <c r="E25" s="71"/>
      <c r="F25" s="72" t="s">
        <v>81</v>
      </c>
      <c r="G25" s="71">
        <v>2</v>
      </c>
      <c r="H25" s="52">
        <v>192635000</v>
      </c>
      <c r="I25" s="71">
        <v>1</v>
      </c>
      <c r="J25" s="52">
        <v>37200000</v>
      </c>
      <c r="K25" s="71">
        <v>1</v>
      </c>
      <c r="L25" s="52">
        <v>52200000</v>
      </c>
      <c r="M25" s="71">
        <v>1</v>
      </c>
      <c r="N25" s="52">
        <v>67200000</v>
      </c>
      <c r="O25" s="71">
        <v>1</v>
      </c>
      <c r="P25" s="52">
        <v>67200000</v>
      </c>
      <c r="Q25" s="71">
        <v>12</v>
      </c>
      <c r="R25" s="52">
        <v>73200000</v>
      </c>
      <c r="S25" s="52">
        <v>1</v>
      </c>
      <c r="T25" s="52">
        <v>37200000</v>
      </c>
      <c r="U25" s="52">
        <v>1</v>
      </c>
      <c r="V25" s="52">
        <v>52200000</v>
      </c>
      <c r="W25" s="52">
        <v>1</v>
      </c>
      <c r="X25" s="52">
        <v>67200000</v>
      </c>
      <c r="Y25" s="52">
        <v>1</v>
      </c>
      <c r="Z25" s="71">
        <v>67200000</v>
      </c>
      <c r="AA25" s="52">
        <v>12</v>
      </c>
      <c r="AB25" s="52">
        <v>73200000</v>
      </c>
      <c r="AC25" s="52">
        <f t="shared" si="1"/>
        <v>100</v>
      </c>
      <c r="AD25" s="52">
        <f t="shared" si="1"/>
        <v>100</v>
      </c>
      <c r="AE25" s="52">
        <f t="shared" si="1"/>
        <v>100</v>
      </c>
      <c r="AF25" s="52">
        <f t="shared" si="1"/>
        <v>100</v>
      </c>
      <c r="AG25" s="52">
        <f>(W25/M25)*100</f>
        <v>100</v>
      </c>
      <c r="AH25" s="52">
        <f t="shared" si="0"/>
        <v>100</v>
      </c>
      <c r="AI25" s="52">
        <f t="shared" si="0"/>
        <v>100</v>
      </c>
      <c r="AJ25" s="52">
        <f t="shared" si="0"/>
        <v>100</v>
      </c>
      <c r="AK25" s="52">
        <f t="shared" si="0"/>
        <v>100</v>
      </c>
      <c r="AL25" s="71">
        <f t="shared" si="0"/>
        <v>100</v>
      </c>
      <c r="AM25" s="86"/>
    </row>
    <row r="26" spans="1:39" s="75" customFormat="1" ht="13.5" customHeight="1">
      <c r="A26" s="81"/>
      <c r="B26" s="397"/>
      <c r="C26" s="82"/>
      <c r="D26" s="70"/>
      <c r="E26" s="71"/>
      <c r="F26" s="72"/>
      <c r="G26" s="71"/>
      <c r="H26" s="52"/>
      <c r="I26" s="71"/>
      <c r="J26" s="52"/>
      <c r="K26" s="71"/>
      <c r="L26" s="52"/>
      <c r="M26" s="71"/>
      <c r="N26" s="52"/>
      <c r="O26" s="71"/>
      <c r="P26" s="52"/>
      <c r="Q26" s="71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74"/>
    </row>
    <row r="27" spans="1:39" s="80" customFormat="1" ht="77.25" customHeight="1">
      <c r="A27" s="87">
        <v>2</v>
      </c>
      <c r="B27" s="397"/>
      <c r="C27" s="69" t="s">
        <v>17</v>
      </c>
      <c r="D27" s="73" t="s">
        <v>32</v>
      </c>
      <c r="E27" s="77"/>
      <c r="F27" s="78" t="s">
        <v>65</v>
      </c>
      <c r="G27" s="77">
        <v>100</v>
      </c>
      <c r="H27" s="69">
        <f>SUM(H28:H32)</f>
        <v>2242541084</v>
      </c>
      <c r="I27" s="77">
        <v>100</v>
      </c>
      <c r="J27" s="69">
        <f>SUM(J28:J32)</f>
        <v>36150000</v>
      </c>
      <c r="K27" s="77">
        <v>100</v>
      </c>
      <c r="L27" s="69">
        <f>SUM(L28:L32)</f>
        <v>75150000</v>
      </c>
      <c r="M27" s="77">
        <v>100</v>
      </c>
      <c r="N27" s="69">
        <f>SUM(N28:N32)</f>
        <v>134000000</v>
      </c>
      <c r="O27" s="77">
        <v>100</v>
      </c>
      <c r="P27" s="69">
        <f>SUM(P28:P32)</f>
        <v>146510000</v>
      </c>
      <c r="Q27" s="77">
        <v>100</v>
      </c>
      <c r="R27" s="69">
        <f>SUM(R28:R32)</f>
        <v>98550000</v>
      </c>
      <c r="S27" s="69">
        <v>100</v>
      </c>
      <c r="T27" s="69">
        <f>SUM(T28:T32)</f>
        <v>35803000</v>
      </c>
      <c r="U27" s="77">
        <v>100</v>
      </c>
      <c r="V27" s="69">
        <f>SUM(V28:V32)</f>
        <v>54160000</v>
      </c>
      <c r="W27" s="69">
        <v>100</v>
      </c>
      <c r="X27" s="69">
        <f>SUM(X28:X32)</f>
        <v>122639000</v>
      </c>
      <c r="Y27" s="69">
        <v>100</v>
      </c>
      <c r="Z27" s="69">
        <f>SUM(Z28:Z32)</f>
        <v>144119500</v>
      </c>
      <c r="AA27" s="69">
        <v>100</v>
      </c>
      <c r="AB27" s="69">
        <f>SUM(AB28:AB32)</f>
        <v>88906000</v>
      </c>
      <c r="AC27" s="104">
        <f>SUM(AC28:AC32)/4</f>
        <v>50</v>
      </c>
      <c r="AD27" s="69">
        <f>(T27/J27)*100</f>
        <v>99.04011065006915</v>
      </c>
      <c r="AE27" s="69">
        <f>SUM(AE28:AE32)/4</f>
        <v>75</v>
      </c>
      <c r="AF27" s="69">
        <f>(V27/L27)*100</f>
        <v>72.06919494344643</v>
      </c>
      <c r="AG27" s="69">
        <f>SUM(AG28:AG32)/6</f>
        <v>83.33333333333333</v>
      </c>
      <c r="AH27" s="69">
        <f>(X27/N27)*100</f>
        <v>91.52164179104477</v>
      </c>
      <c r="AI27" s="69">
        <f>SUM(AI28:AI32)/6</f>
        <v>83.33333333333333</v>
      </c>
      <c r="AJ27" s="69">
        <f>(Z27/P27)*100</f>
        <v>98.3683707596751</v>
      </c>
      <c r="AK27" s="69">
        <f>SUM(AK28:AK32)/5</f>
        <v>40</v>
      </c>
      <c r="AL27" s="69">
        <f>(AB27/R27)*100</f>
        <v>90.21410451547438</v>
      </c>
      <c r="AM27" s="79" t="str">
        <f>AM14</f>
        <v>Kantor Kecamatan Kuala Betara</v>
      </c>
    </row>
    <row r="28" spans="1:39" s="75" customFormat="1" ht="52.5" customHeight="1">
      <c r="A28" s="81"/>
      <c r="B28" s="397"/>
      <c r="C28" s="82" t="s">
        <v>33</v>
      </c>
      <c r="D28" s="70" t="s">
        <v>34</v>
      </c>
      <c r="E28" s="71"/>
      <c r="F28" s="72" t="s">
        <v>67</v>
      </c>
      <c r="G28" s="71">
        <v>13</v>
      </c>
      <c r="H28" s="52">
        <v>977974000</v>
      </c>
      <c r="I28" s="52">
        <v>0</v>
      </c>
      <c r="J28" s="52">
        <v>0</v>
      </c>
      <c r="K28" s="71">
        <v>1</v>
      </c>
      <c r="L28" s="83">
        <v>20000000</v>
      </c>
      <c r="M28" s="71">
        <v>1</v>
      </c>
      <c r="N28" s="83">
        <v>32000000</v>
      </c>
      <c r="O28" s="71">
        <v>2</v>
      </c>
      <c r="P28" s="52">
        <v>49200000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1</v>
      </c>
      <c r="X28" s="52">
        <v>31234000</v>
      </c>
      <c r="Y28" s="52">
        <v>2</v>
      </c>
      <c r="Z28" s="71">
        <v>47670000</v>
      </c>
      <c r="AA28" s="52">
        <v>0</v>
      </c>
      <c r="AB28" s="52">
        <v>0</v>
      </c>
      <c r="AC28" s="52">
        <v>0</v>
      </c>
      <c r="AD28" s="52">
        <v>0</v>
      </c>
      <c r="AE28" s="52">
        <f>(U28/K28)*100</f>
        <v>0</v>
      </c>
      <c r="AF28" s="52">
        <f>(V28/L28)*100</f>
        <v>0</v>
      </c>
      <c r="AG28" s="52">
        <f aca="true" t="shared" si="2" ref="AG28:AL32">(W28/M28)*100</f>
        <v>100</v>
      </c>
      <c r="AH28" s="52">
        <f t="shared" si="2"/>
        <v>97.60625</v>
      </c>
      <c r="AI28" s="52">
        <f t="shared" si="2"/>
        <v>100</v>
      </c>
      <c r="AJ28" s="71">
        <f t="shared" si="2"/>
        <v>96.89024390243902</v>
      </c>
      <c r="AK28" s="52">
        <v>0</v>
      </c>
      <c r="AL28" s="71">
        <v>0</v>
      </c>
      <c r="AM28" s="398"/>
    </row>
    <row r="29" spans="1:39" s="75" customFormat="1" ht="54" customHeight="1">
      <c r="A29" s="81"/>
      <c r="B29" s="397"/>
      <c r="C29" s="82" t="s">
        <v>18</v>
      </c>
      <c r="D29" s="70" t="s">
        <v>35</v>
      </c>
      <c r="E29" s="71"/>
      <c r="F29" s="72" t="s">
        <v>67</v>
      </c>
      <c r="G29" s="71">
        <v>55</v>
      </c>
      <c r="H29" s="52">
        <v>275000000</v>
      </c>
      <c r="I29" s="52">
        <v>0</v>
      </c>
      <c r="J29" s="52">
        <v>0</v>
      </c>
      <c r="K29" s="71">
        <v>17</v>
      </c>
      <c r="L29" s="83">
        <v>19000000</v>
      </c>
      <c r="M29" s="71">
        <v>17</v>
      </c>
      <c r="N29" s="83">
        <v>39100000</v>
      </c>
      <c r="O29" s="71">
        <v>10</v>
      </c>
      <c r="P29" s="52">
        <v>7000000</v>
      </c>
      <c r="Q29" s="71">
        <v>2</v>
      </c>
      <c r="R29" s="83">
        <v>9000000</v>
      </c>
      <c r="S29" s="52">
        <v>0</v>
      </c>
      <c r="T29" s="52">
        <v>0</v>
      </c>
      <c r="U29" s="71">
        <v>17</v>
      </c>
      <c r="V29" s="52">
        <v>18600000</v>
      </c>
      <c r="W29" s="52">
        <v>17</v>
      </c>
      <c r="X29" s="52">
        <v>32600000</v>
      </c>
      <c r="Y29" s="52">
        <v>10</v>
      </c>
      <c r="Z29" s="71">
        <v>7000000</v>
      </c>
      <c r="AA29" s="52">
        <v>0</v>
      </c>
      <c r="AB29" s="52">
        <v>0</v>
      </c>
      <c r="AC29" s="52">
        <v>0</v>
      </c>
      <c r="AD29" s="52">
        <v>0</v>
      </c>
      <c r="AE29" s="52">
        <f>(U29/K29)*100</f>
        <v>100</v>
      </c>
      <c r="AF29" s="52">
        <f>(V29/L29)*100</f>
        <v>97.89473684210527</v>
      </c>
      <c r="AG29" s="52">
        <f t="shared" si="2"/>
        <v>100</v>
      </c>
      <c r="AH29" s="52">
        <f t="shared" si="2"/>
        <v>83.37595907928389</v>
      </c>
      <c r="AI29" s="52">
        <f t="shared" si="2"/>
        <v>100</v>
      </c>
      <c r="AJ29" s="71">
        <f t="shared" si="2"/>
        <v>100</v>
      </c>
      <c r="AK29" s="52">
        <f t="shared" si="2"/>
        <v>0</v>
      </c>
      <c r="AL29" s="71">
        <f t="shared" si="2"/>
        <v>0</v>
      </c>
      <c r="AM29" s="399"/>
    </row>
    <row r="30" spans="1:39" s="75" customFormat="1" ht="54" customHeight="1">
      <c r="A30" s="81"/>
      <c r="B30" s="397"/>
      <c r="C30" s="82" t="s">
        <v>19</v>
      </c>
      <c r="D30" s="70" t="s">
        <v>36</v>
      </c>
      <c r="E30" s="71"/>
      <c r="F30" s="72" t="s">
        <v>67</v>
      </c>
      <c r="G30" s="71">
        <v>55</v>
      </c>
      <c r="H30" s="52">
        <v>275000000</v>
      </c>
      <c r="I30" s="52">
        <v>0</v>
      </c>
      <c r="J30" s="52">
        <v>0</v>
      </c>
      <c r="K30" s="52">
        <v>0</v>
      </c>
      <c r="L30" s="52">
        <v>0</v>
      </c>
      <c r="M30" s="71">
        <v>17</v>
      </c>
      <c r="N30" s="83">
        <v>20700000</v>
      </c>
      <c r="O30" s="71">
        <v>10</v>
      </c>
      <c r="P30" s="52">
        <v>32000000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17</v>
      </c>
      <c r="X30" s="52">
        <v>20550000</v>
      </c>
      <c r="Y30" s="52">
        <v>10</v>
      </c>
      <c r="Z30" s="71">
        <v>32000000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f>(W30/M30)*100</f>
        <v>100</v>
      </c>
      <c r="AH30" s="52">
        <f>(X30/N30)*100</f>
        <v>99.27536231884058</v>
      </c>
      <c r="AI30" s="52">
        <f>(Y30/O30)*100</f>
        <v>100</v>
      </c>
      <c r="AJ30" s="71">
        <f>(Z30/P30)*100</f>
        <v>100</v>
      </c>
      <c r="AK30" s="52">
        <v>0</v>
      </c>
      <c r="AL30" s="71">
        <v>0</v>
      </c>
      <c r="AM30" s="85"/>
    </row>
    <row r="31" spans="1:39" s="75" customFormat="1" ht="57.75" customHeight="1">
      <c r="A31" s="81"/>
      <c r="B31" s="397"/>
      <c r="C31" s="82" t="s">
        <v>20</v>
      </c>
      <c r="D31" s="70" t="s">
        <v>37</v>
      </c>
      <c r="E31" s="71"/>
      <c r="F31" s="72" t="s">
        <v>65</v>
      </c>
      <c r="G31" s="71">
        <v>100</v>
      </c>
      <c r="H31" s="52">
        <v>449567084</v>
      </c>
      <c r="I31" s="71">
        <v>2</v>
      </c>
      <c r="J31" s="83">
        <v>33150000</v>
      </c>
      <c r="K31" s="71">
        <v>2</v>
      </c>
      <c r="L31" s="83">
        <v>33150000</v>
      </c>
      <c r="M31" s="71">
        <v>2</v>
      </c>
      <c r="N31" s="83">
        <v>37700000</v>
      </c>
      <c r="O31" s="71">
        <v>4</v>
      </c>
      <c r="P31" s="52">
        <v>48310000</v>
      </c>
      <c r="Q31" s="71">
        <v>7</v>
      </c>
      <c r="R31" s="83">
        <v>54550000</v>
      </c>
      <c r="S31" s="52">
        <v>2</v>
      </c>
      <c r="T31" s="52">
        <v>32803000</v>
      </c>
      <c r="U31" s="71">
        <v>2</v>
      </c>
      <c r="V31" s="52">
        <v>32560000</v>
      </c>
      <c r="W31" s="52">
        <v>2</v>
      </c>
      <c r="X31" s="52">
        <v>33755000</v>
      </c>
      <c r="Y31" s="52">
        <v>4</v>
      </c>
      <c r="Z31" s="71">
        <v>47449500</v>
      </c>
      <c r="AA31" s="71">
        <v>7</v>
      </c>
      <c r="AB31" s="83">
        <v>53906000</v>
      </c>
      <c r="AC31" s="52">
        <f aca="true" t="shared" si="3" ref="AC31:AF32">(S31/I31)*100</f>
        <v>100</v>
      </c>
      <c r="AD31" s="52">
        <f t="shared" si="3"/>
        <v>98.95324283559577</v>
      </c>
      <c r="AE31" s="52">
        <f t="shared" si="3"/>
        <v>100</v>
      </c>
      <c r="AF31" s="52">
        <f t="shared" si="3"/>
        <v>98.22021116138762</v>
      </c>
      <c r="AG31" s="52">
        <f t="shared" si="2"/>
        <v>100</v>
      </c>
      <c r="AH31" s="52">
        <f t="shared" si="2"/>
        <v>89.53580901856763</v>
      </c>
      <c r="AI31" s="52">
        <f t="shared" si="2"/>
        <v>100</v>
      </c>
      <c r="AJ31" s="71">
        <f t="shared" si="2"/>
        <v>98.21879528048024</v>
      </c>
      <c r="AK31" s="52">
        <f t="shared" si="2"/>
        <v>100</v>
      </c>
      <c r="AL31" s="71">
        <f t="shared" si="2"/>
        <v>98.81943171402384</v>
      </c>
      <c r="AM31" s="85"/>
    </row>
    <row r="32" spans="1:39" s="75" customFormat="1" ht="41.25" customHeight="1">
      <c r="A32" s="81"/>
      <c r="B32" s="397"/>
      <c r="C32" s="82" t="s">
        <v>73</v>
      </c>
      <c r="D32" s="70" t="s">
        <v>74</v>
      </c>
      <c r="E32" s="71"/>
      <c r="F32" s="72" t="s">
        <v>65</v>
      </c>
      <c r="G32" s="71">
        <v>100</v>
      </c>
      <c r="H32" s="52">
        <v>265000000</v>
      </c>
      <c r="I32" s="71">
        <v>1</v>
      </c>
      <c r="J32" s="52">
        <v>3000000</v>
      </c>
      <c r="K32" s="71">
        <v>1</v>
      </c>
      <c r="L32" s="52">
        <v>3000000</v>
      </c>
      <c r="M32" s="71">
        <v>1</v>
      </c>
      <c r="N32" s="52">
        <v>4500000</v>
      </c>
      <c r="O32" s="71">
        <v>1</v>
      </c>
      <c r="P32" s="52">
        <v>10000000</v>
      </c>
      <c r="Q32" s="71">
        <v>1</v>
      </c>
      <c r="R32" s="83">
        <v>35000000</v>
      </c>
      <c r="S32" s="52">
        <v>1</v>
      </c>
      <c r="T32" s="52">
        <v>3000000</v>
      </c>
      <c r="U32" s="71">
        <v>1</v>
      </c>
      <c r="V32" s="52">
        <v>3000000</v>
      </c>
      <c r="W32" s="52">
        <v>1</v>
      </c>
      <c r="X32" s="52">
        <v>4500000</v>
      </c>
      <c r="Y32" s="52">
        <v>1</v>
      </c>
      <c r="Z32" s="71">
        <v>10000000</v>
      </c>
      <c r="AA32" s="71">
        <v>1</v>
      </c>
      <c r="AB32" s="83">
        <v>35000000</v>
      </c>
      <c r="AC32" s="52">
        <f t="shared" si="3"/>
        <v>100</v>
      </c>
      <c r="AD32" s="52">
        <f t="shared" si="3"/>
        <v>100</v>
      </c>
      <c r="AE32" s="52">
        <f t="shared" si="3"/>
        <v>100</v>
      </c>
      <c r="AF32" s="52">
        <f t="shared" si="3"/>
        <v>100</v>
      </c>
      <c r="AG32" s="52">
        <f t="shared" si="2"/>
        <v>100</v>
      </c>
      <c r="AH32" s="52">
        <f t="shared" si="2"/>
        <v>100</v>
      </c>
      <c r="AI32" s="52">
        <f t="shared" si="2"/>
        <v>100</v>
      </c>
      <c r="AJ32" s="71">
        <f t="shared" si="2"/>
        <v>100</v>
      </c>
      <c r="AK32" s="52">
        <f t="shared" si="2"/>
        <v>100</v>
      </c>
      <c r="AL32" s="71">
        <f t="shared" si="2"/>
        <v>100</v>
      </c>
      <c r="AM32" s="86"/>
    </row>
    <row r="33" spans="1:39" s="75" customFormat="1" ht="41.25" customHeight="1">
      <c r="A33" s="81"/>
      <c r="B33" s="89"/>
      <c r="C33" s="82" t="s">
        <v>193</v>
      </c>
      <c r="D33" s="70" t="s">
        <v>194</v>
      </c>
      <c r="E33" s="71"/>
      <c r="F33" s="72" t="s">
        <v>65</v>
      </c>
      <c r="G33" s="71">
        <v>100</v>
      </c>
      <c r="H33" s="52">
        <v>265000000</v>
      </c>
      <c r="I33" s="71">
        <v>0</v>
      </c>
      <c r="J33" s="52">
        <v>0</v>
      </c>
      <c r="K33" s="52">
        <v>0</v>
      </c>
      <c r="L33" s="52">
        <v>0</v>
      </c>
      <c r="M33" s="71">
        <v>20</v>
      </c>
      <c r="N33" s="52">
        <v>3950000</v>
      </c>
      <c r="O33" s="71">
        <v>20</v>
      </c>
      <c r="P33" s="52">
        <v>5550000</v>
      </c>
      <c r="Q33" s="71">
        <v>10</v>
      </c>
      <c r="R33" s="52">
        <v>5550000</v>
      </c>
      <c r="S33" s="52">
        <v>0</v>
      </c>
      <c r="T33" s="52">
        <v>0</v>
      </c>
      <c r="U33" s="52">
        <v>0</v>
      </c>
      <c r="V33" s="52">
        <v>0</v>
      </c>
      <c r="W33" s="52">
        <v>20</v>
      </c>
      <c r="X33" s="52">
        <v>3600000</v>
      </c>
      <c r="Y33" s="52">
        <v>20</v>
      </c>
      <c r="Z33" s="71">
        <v>5550000</v>
      </c>
      <c r="AA33" s="52">
        <v>10</v>
      </c>
      <c r="AB33" s="71">
        <v>5550000</v>
      </c>
      <c r="AC33" s="52">
        <v>0</v>
      </c>
      <c r="AD33" s="52">
        <v>0</v>
      </c>
      <c r="AE33" s="71">
        <v>0</v>
      </c>
      <c r="AF33" s="52">
        <v>0</v>
      </c>
      <c r="AG33" s="52">
        <f aca="true" t="shared" si="4" ref="AG33:AL34">(W33/M33)*100</f>
        <v>100</v>
      </c>
      <c r="AH33" s="52">
        <f t="shared" si="4"/>
        <v>91.13924050632912</v>
      </c>
      <c r="AI33" s="52">
        <f t="shared" si="4"/>
        <v>100</v>
      </c>
      <c r="AJ33" s="71">
        <f t="shared" si="4"/>
        <v>100</v>
      </c>
      <c r="AK33" s="52">
        <f t="shared" si="4"/>
        <v>100</v>
      </c>
      <c r="AL33" s="71">
        <f t="shared" si="4"/>
        <v>100</v>
      </c>
      <c r="AM33" s="86"/>
    </row>
    <row r="34" spans="1:39" s="75" customFormat="1" ht="41.25" customHeight="1">
      <c r="A34" s="81"/>
      <c r="B34" s="89"/>
      <c r="C34" s="82" t="s">
        <v>195</v>
      </c>
      <c r="D34" s="70" t="s">
        <v>196</v>
      </c>
      <c r="E34" s="71"/>
      <c r="F34" s="72" t="s">
        <v>65</v>
      </c>
      <c r="G34" s="71">
        <v>100</v>
      </c>
      <c r="H34" s="52">
        <v>265000000</v>
      </c>
      <c r="I34" s="71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71">
        <v>1</v>
      </c>
      <c r="P34" s="52">
        <v>5000000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1</v>
      </c>
      <c r="Z34" s="71">
        <v>5000000</v>
      </c>
      <c r="AA34" s="52" t="s">
        <v>66</v>
      </c>
      <c r="AB34" s="52" t="s">
        <v>66</v>
      </c>
      <c r="AC34" s="52">
        <v>0</v>
      </c>
      <c r="AD34" s="52">
        <v>0</v>
      </c>
      <c r="AE34" s="71">
        <v>0</v>
      </c>
      <c r="AF34" s="52">
        <v>0</v>
      </c>
      <c r="AG34" s="52">
        <v>0</v>
      </c>
      <c r="AH34" s="52">
        <v>0</v>
      </c>
      <c r="AI34" s="52">
        <f t="shared" si="4"/>
        <v>100</v>
      </c>
      <c r="AJ34" s="71">
        <f t="shared" si="4"/>
        <v>100</v>
      </c>
      <c r="AK34" s="52">
        <v>0</v>
      </c>
      <c r="AL34" s="71">
        <v>0</v>
      </c>
      <c r="AM34" s="86"/>
    </row>
    <row r="35" spans="1:39" s="75" customFormat="1" ht="14.25" customHeight="1">
      <c r="A35" s="81"/>
      <c r="B35" s="89"/>
      <c r="C35" s="82"/>
      <c r="D35" s="70"/>
      <c r="E35" s="71"/>
      <c r="F35" s="72"/>
      <c r="G35" s="71"/>
      <c r="H35" s="52"/>
      <c r="I35" s="71"/>
      <c r="J35" s="52"/>
      <c r="K35" s="71"/>
      <c r="L35" s="52"/>
      <c r="M35" s="71"/>
      <c r="N35" s="52"/>
      <c r="O35" s="71"/>
      <c r="P35" s="52"/>
      <c r="Q35" s="71"/>
      <c r="R35" s="52"/>
      <c r="S35" s="52"/>
      <c r="T35" s="52"/>
      <c r="U35" s="71"/>
      <c r="V35" s="52"/>
      <c r="W35" s="52"/>
      <c r="X35" s="52"/>
      <c r="Y35" s="52"/>
      <c r="Z35" s="71"/>
      <c r="AA35" s="52"/>
      <c r="AB35" s="71"/>
      <c r="AC35" s="52"/>
      <c r="AD35" s="52"/>
      <c r="AE35" s="71"/>
      <c r="AF35" s="52"/>
      <c r="AG35" s="52"/>
      <c r="AH35" s="52"/>
      <c r="AI35" s="52"/>
      <c r="AJ35" s="71"/>
      <c r="AK35" s="52"/>
      <c r="AL35" s="71"/>
      <c r="AM35" s="74"/>
    </row>
    <row r="36" spans="1:39" s="80" customFormat="1" ht="39.75" customHeight="1">
      <c r="A36" s="87">
        <v>3</v>
      </c>
      <c r="B36" s="90"/>
      <c r="C36" s="69" t="s">
        <v>21</v>
      </c>
      <c r="D36" s="73" t="s">
        <v>116</v>
      </c>
      <c r="E36" s="77"/>
      <c r="F36" s="78" t="s">
        <v>65</v>
      </c>
      <c r="G36" s="77">
        <v>100</v>
      </c>
      <c r="H36" s="69">
        <f>SUM(H37:H37)</f>
        <v>70755000</v>
      </c>
      <c r="I36" s="77">
        <v>100</v>
      </c>
      <c r="J36" s="69">
        <f aca="true" t="shared" si="5" ref="J36:R36">SUM(J37:J37)</f>
        <v>6850000</v>
      </c>
      <c r="K36" s="69">
        <f t="shared" si="5"/>
        <v>40</v>
      </c>
      <c r="L36" s="69">
        <f t="shared" si="5"/>
        <v>5850000</v>
      </c>
      <c r="M36" s="69">
        <f t="shared" si="5"/>
        <v>37</v>
      </c>
      <c r="N36" s="69">
        <f t="shared" si="5"/>
        <v>8025000</v>
      </c>
      <c r="O36" s="69">
        <f t="shared" si="5"/>
        <v>37</v>
      </c>
      <c r="P36" s="69">
        <f t="shared" si="5"/>
        <v>8025000</v>
      </c>
      <c r="Q36" s="69">
        <f t="shared" si="5"/>
        <v>40</v>
      </c>
      <c r="R36" s="69">
        <f t="shared" si="5"/>
        <v>8025000</v>
      </c>
      <c r="S36" s="69">
        <v>100</v>
      </c>
      <c r="T36" s="69">
        <f>SUM(T37:T37)</f>
        <v>6850000</v>
      </c>
      <c r="U36" s="77">
        <v>100</v>
      </c>
      <c r="V36" s="69">
        <f>SUM(V37:V37)</f>
        <v>5850000</v>
      </c>
      <c r="W36" s="69">
        <v>100</v>
      </c>
      <c r="X36" s="69">
        <f>SUM(X37:X37)</f>
        <v>8025000</v>
      </c>
      <c r="Y36" s="69">
        <v>100</v>
      </c>
      <c r="Z36" s="69">
        <f>SUM(Z37:Z37)</f>
        <v>7750000</v>
      </c>
      <c r="AA36" s="69">
        <v>100</v>
      </c>
      <c r="AB36" s="69">
        <f>SUM(AB37:AB37)</f>
        <v>7475000</v>
      </c>
      <c r="AC36" s="69">
        <f>SUM(AC37:AC37)/1</f>
        <v>100</v>
      </c>
      <c r="AD36" s="69">
        <f>(T36/J36)*100</f>
        <v>100</v>
      </c>
      <c r="AE36" s="69">
        <f>SUM(AE37:AE37)/1</f>
        <v>100</v>
      </c>
      <c r="AF36" s="69">
        <f>(V36/L36)*100</f>
        <v>100</v>
      </c>
      <c r="AG36" s="69">
        <f>SUM(AG37:AG37)/1</f>
        <v>100</v>
      </c>
      <c r="AH36" s="69">
        <f>SUM(AH37:AH37)</f>
        <v>100</v>
      </c>
      <c r="AI36" s="69">
        <f>SUM(AI37:AI37)/2</f>
        <v>50</v>
      </c>
      <c r="AJ36" s="69">
        <f>(Z36/P36)*100</f>
        <v>96.57320872274143</v>
      </c>
      <c r="AK36" s="69">
        <f>SUM(AK37:AK37)/2</f>
        <v>50</v>
      </c>
      <c r="AL36" s="69">
        <f>(AB36/R36)*100</f>
        <v>93.14641744548287</v>
      </c>
      <c r="AM36" s="79" t="str">
        <f>AM27</f>
        <v>Kantor Kecamatan Kuala Betara</v>
      </c>
    </row>
    <row r="37" spans="1:39" s="75" customFormat="1" ht="84">
      <c r="A37" s="81"/>
      <c r="B37" s="91"/>
      <c r="C37" s="82" t="s">
        <v>22</v>
      </c>
      <c r="D37" s="70" t="s">
        <v>171</v>
      </c>
      <c r="E37" s="71"/>
      <c r="F37" s="72" t="s">
        <v>82</v>
      </c>
      <c r="G37" s="71">
        <v>190</v>
      </c>
      <c r="H37" s="52">
        <v>70755000</v>
      </c>
      <c r="I37" s="71">
        <v>35</v>
      </c>
      <c r="J37" s="52">
        <v>6850000</v>
      </c>
      <c r="K37" s="71">
        <v>40</v>
      </c>
      <c r="L37" s="52">
        <v>5850000</v>
      </c>
      <c r="M37" s="71">
        <v>37</v>
      </c>
      <c r="N37" s="52">
        <v>8025000</v>
      </c>
      <c r="O37" s="71">
        <v>37</v>
      </c>
      <c r="P37" s="52">
        <v>8025000</v>
      </c>
      <c r="Q37" s="71">
        <v>40</v>
      </c>
      <c r="R37" s="52">
        <v>8025000</v>
      </c>
      <c r="S37" s="52">
        <v>35</v>
      </c>
      <c r="T37" s="52">
        <v>6850000</v>
      </c>
      <c r="U37" s="71">
        <v>40</v>
      </c>
      <c r="V37" s="52">
        <v>5850000</v>
      </c>
      <c r="W37" s="52">
        <v>37</v>
      </c>
      <c r="X37" s="52">
        <v>8025000</v>
      </c>
      <c r="Y37" s="52">
        <v>37</v>
      </c>
      <c r="Z37" s="52">
        <v>7750000</v>
      </c>
      <c r="AA37" s="52">
        <v>40</v>
      </c>
      <c r="AB37" s="52">
        <v>7475000</v>
      </c>
      <c r="AC37" s="52">
        <f>(S37/I37)*100</f>
        <v>100</v>
      </c>
      <c r="AD37" s="52">
        <f>(T37/J37)*100</f>
        <v>100</v>
      </c>
      <c r="AE37" s="52">
        <f>(U37/K37)*100</f>
        <v>100</v>
      </c>
      <c r="AF37" s="52">
        <f>(V37/L37)*100</f>
        <v>100</v>
      </c>
      <c r="AG37" s="52">
        <f>(W37/M37)*100</f>
        <v>100</v>
      </c>
      <c r="AH37" s="52">
        <f>(X37/N37)*100</f>
        <v>100</v>
      </c>
      <c r="AI37" s="52">
        <f>(Y37/O37)*100</f>
        <v>100</v>
      </c>
      <c r="AJ37" s="52">
        <f>(Z37/P37)*100</f>
        <v>96.57320872274143</v>
      </c>
      <c r="AK37" s="52">
        <f>(AA37/Q37)*100</f>
        <v>100</v>
      </c>
      <c r="AL37" s="71">
        <f>(AB37/R37)*100</f>
        <v>93.14641744548287</v>
      </c>
      <c r="AM37" s="88"/>
    </row>
    <row r="38" spans="1:39" s="75" customFormat="1" ht="12.75">
      <c r="A38" s="81"/>
      <c r="B38" s="91"/>
      <c r="C38" s="82"/>
      <c r="D38" s="70"/>
      <c r="E38" s="71"/>
      <c r="F38" s="72"/>
      <c r="G38" s="71"/>
      <c r="H38" s="52"/>
      <c r="I38" s="71"/>
      <c r="J38" s="52"/>
      <c r="K38" s="71"/>
      <c r="L38" s="52"/>
      <c r="M38" s="71"/>
      <c r="N38" s="52"/>
      <c r="O38" s="71"/>
      <c r="P38" s="52"/>
      <c r="Q38" s="71"/>
      <c r="R38" s="52"/>
      <c r="S38" s="52"/>
      <c r="T38" s="52"/>
      <c r="U38" s="71"/>
      <c r="V38" s="52"/>
      <c r="W38" s="52"/>
      <c r="X38" s="52"/>
      <c r="Y38" s="52"/>
      <c r="Z38" s="71"/>
      <c r="AA38" s="52"/>
      <c r="AB38" s="71"/>
      <c r="AC38" s="52"/>
      <c r="AD38" s="52"/>
      <c r="AE38" s="71"/>
      <c r="AF38" s="52"/>
      <c r="AG38" s="52"/>
      <c r="AH38" s="52"/>
      <c r="AI38" s="52"/>
      <c r="AJ38" s="71"/>
      <c r="AK38" s="52"/>
      <c r="AL38" s="71"/>
      <c r="AM38" s="74"/>
    </row>
    <row r="39" spans="1:39" s="80" customFormat="1" ht="52.5" customHeight="1">
      <c r="A39" s="87">
        <v>4</v>
      </c>
      <c r="B39" s="90"/>
      <c r="C39" s="69" t="s">
        <v>23</v>
      </c>
      <c r="D39" s="73" t="s">
        <v>117</v>
      </c>
      <c r="E39" s="77"/>
      <c r="F39" s="78" t="s">
        <v>65</v>
      </c>
      <c r="G39" s="77">
        <v>100</v>
      </c>
      <c r="H39" s="69">
        <f>SUM(H40:H40)</f>
        <v>226050000</v>
      </c>
      <c r="I39" s="77">
        <v>100</v>
      </c>
      <c r="J39" s="69">
        <f>SUM(J40:J40)</f>
        <v>7000000</v>
      </c>
      <c r="K39" s="77">
        <v>100</v>
      </c>
      <c r="L39" s="69">
        <f>SUM(L40:L40)</f>
        <v>12000000</v>
      </c>
      <c r="M39" s="77">
        <v>100</v>
      </c>
      <c r="N39" s="69">
        <f>SUM(N40:N40)</f>
        <v>12000000</v>
      </c>
      <c r="O39" s="77">
        <v>100</v>
      </c>
      <c r="P39" s="69">
        <f>SUM(P40:P40)</f>
        <v>20000000</v>
      </c>
      <c r="Q39" s="77">
        <v>100</v>
      </c>
      <c r="R39" s="69">
        <f>SUM(R40:R40)</f>
        <v>30000000</v>
      </c>
      <c r="S39" s="69">
        <v>100</v>
      </c>
      <c r="T39" s="69">
        <f>SUM(T40:T40)</f>
        <v>7000000</v>
      </c>
      <c r="U39" s="77">
        <v>100</v>
      </c>
      <c r="V39" s="69">
        <f>SUM(V40:V40)</f>
        <v>8000000</v>
      </c>
      <c r="W39" s="69">
        <v>100</v>
      </c>
      <c r="X39" s="69">
        <f>SUM(X40:X40)</f>
        <v>4000000</v>
      </c>
      <c r="Y39" s="69">
        <v>100</v>
      </c>
      <c r="Z39" s="69">
        <f>SUM(Z40:Z40)</f>
        <v>7900000</v>
      </c>
      <c r="AA39" s="69">
        <v>100</v>
      </c>
      <c r="AB39" s="69">
        <f>SUM(AB40:AB40)</f>
        <v>5000000</v>
      </c>
      <c r="AC39" s="69">
        <v>100</v>
      </c>
      <c r="AD39" s="69">
        <f aca="true" t="shared" si="6" ref="AD39:AD51">(T39/J39)*100</f>
        <v>100</v>
      </c>
      <c r="AE39" s="69">
        <f aca="true" t="shared" si="7" ref="AE39:AL39">(U39/K39)*100</f>
        <v>100</v>
      </c>
      <c r="AF39" s="69">
        <f t="shared" si="7"/>
        <v>66.66666666666666</v>
      </c>
      <c r="AG39" s="69">
        <f t="shared" si="7"/>
        <v>100</v>
      </c>
      <c r="AH39" s="69">
        <f t="shared" si="7"/>
        <v>33.33333333333333</v>
      </c>
      <c r="AI39" s="69">
        <f t="shared" si="7"/>
        <v>100</v>
      </c>
      <c r="AJ39" s="69">
        <f t="shared" si="7"/>
        <v>39.5</v>
      </c>
      <c r="AK39" s="69">
        <f t="shared" si="7"/>
        <v>100</v>
      </c>
      <c r="AL39" s="69">
        <f t="shared" si="7"/>
        <v>16.666666666666664</v>
      </c>
      <c r="AM39" s="79" t="str">
        <f>AM36</f>
        <v>Kantor Kecamatan Kuala Betara</v>
      </c>
    </row>
    <row r="40" spans="1:39" s="75" customFormat="1" ht="78.75" customHeight="1">
      <c r="A40" s="81"/>
      <c r="B40" s="91"/>
      <c r="C40" s="82" t="s">
        <v>172</v>
      </c>
      <c r="D40" s="70" t="s">
        <v>173</v>
      </c>
      <c r="E40" s="71"/>
      <c r="F40" s="72" t="s">
        <v>83</v>
      </c>
      <c r="G40" s="71">
        <v>40</v>
      </c>
      <c r="H40" s="52">
        <v>226050000</v>
      </c>
      <c r="I40" s="71">
        <v>2</v>
      </c>
      <c r="J40" s="52">
        <v>7000000</v>
      </c>
      <c r="K40" s="71">
        <v>3</v>
      </c>
      <c r="L40" s="52">
        <v>12000000</v>
      </c>
      <c r="M40" s="71">
        <v>3</v>
      </c>
      <c r="N40" s="52">
        <v>12000000</v>
      </c>
      <c r="O40" s="71">
        <v>5</v>
      </c>
      <c r="P40" s="52">
        <v>20000000</v>
      </c>
      <c r="Q40" s="71">
        <v>7</v>
      </c>
      <c r="R40" s="52">
        <v>30000000</v>
      </c>
      <c r="S40" s="52">
        <v>2</v>
      </c>
      <c r="T40" s="52">
        <v>7000000</v>
      </c>
      <c r="U40" s="84">
        <v>2</v>
      </c>
      <c r="V40" s="52">
        <v>8000000</v>
      </c>
      <c r="W40" s="52">
        <v>1</v>
      </c>
      <c r="X40" s="52">
        <v>4000000</v>
      </c>
      <c r="Y40" s="52">
        <v>2</v>
      </c>
      <c r="Z40" s="71">
        <v>7900000</v>
      </c>
      <c r="AA40" s="52">
        <v>1</v>
      </c>
      <c r="AB40" s="71">
        <v>5000000</v>
      </c>
      <c r="AC40" s="52">
        <f>(S40/I40)*100</f>
        <v>100</v>
      </c>
      <c r="AD40" s="52">
        <f t="shared" si="6"/>
        <v>100</v>
      </c>
      <c r="AE40" s="52">
        <f>(U40/K40)*100</f>
        <v>66.66666666666666</v>
      </c>
      <c r="AF40" s="52">
        <f>(V40/L40)*100</f>
        <v>66.66666666666666</v>
      </c>
      <c r="AG40" s="52">
        <f>(W40/M40)*100</f>
        <v>33.33333333333333</v>
      </c>
      <c r="AH40" s="52">
        <f aca="true" t="shared" si="8" ref="AH40:AH55">(X40/N40)*100</f>
        <v>33.33333333333333</v>
      </c>
      <c r="AI40" s="52">
        <f>(Y40/O40)*100</f>
        <v>40</v>
      </c>
      <c r="AJ40" s="71">
        <f aca="true" t="shared" si="9" ref="AJ40:AJ55">(Z40/P40)*100</f>
        <v>39.5</v>
      </c>
      <c r="AK40" s="52">
        <f>(AA40/Q40)*100</f>
        <v>14.285714285714285</v>
      </c>
      <c r="AL40" s="71">
        <f aca="true" t="shared" si="10" ref="AL40:AL55">(AB40/R40)*100</f>
        <v>16.666666666666664</v>
      </c>
      <c r="AM40" s="74"/>
    </row>
    <row r="41" spans="1:39" s="80" customFormat="1" ht="52.5" customHeight="1">
      <c r="A41" s="87">
        <v>5</v>
      </c>
      <c r="B41" s="90"/>
      <c r="C41" s="69" t="s">
        <v>174</v>
      </c>
      <c r="D41" s="73"/>
      <c r="E41" s="77"/>
      <c r="F41" s="78" t="s">
        <v>65</v>
      </c>
      <c r="G41" s="77">
        <v>100</v>
      </c>
      <c r="H41" s="69">
        <f>SUM(H42:H42)</f>
        <v>0</v>
      </c>
      <c r="I41" s="69">
        <f>SUM(I42:I42)</f>
        <v>0</v>
      </c>
      <c r="J41" s="69">
        <f>SUM(J42:J42)</f>
        <v>0</v>
      </c>
      <c r="K41" s="69">
        <f>SUM(K42:K42)</f>
        <v>1</v>
      </c>
      <c r="L41" s="69">
        <f>SUM(L42:L42)</f>
        <v>3609000</v>
      </c>
      <c r="M41" s="69">
        <f aca="true" t="shared" si="11" ref="M41:AL41">SUM(M42:M42)</f>
        <v>1</v>
      </c>
      <c r="N41" s="69">
        <f t="shared" si="11"/>
        <v>7386320</v>
      </c>
      <c r="O41" s="69">
        <f t="shared" si="11"/>
        <v>1</v>
      </c>
      <c r="P41" s="69">
        <f t="shared" si="11"/>
        <v>7442200</v>
      </c>
      <c r="Q41" s="69">
        <f t="shared" si="11"/>
        <v>1</v>
      </c>
      <c r="R41" s="69">
        <f t="shared" si="11"/>
        <v>12441800</v>
      </c>
      <c r="S41" s="69">
        <f t="shared" si="11"/>
        <v>0</v>
      </c>
      <c r="T41" s="69">
        <f t="shared" si="11"/>
        <v>0</v>
      </c>
      <c r="U41" s="69">
        <f t="shared" si="11"/>
        <v>1</v>
      </c>
      <c r="V41" s="69">
        <f t="shared" si="11"/>
        <v>3609000</v>
      </c>
      <c r="W41" s="69">
        <f t="shared" si="11"/>
        <v>1</v>
      </c>
      <c r="X41" s="69">
        <f t="shared" si="11"/>
        <v>7386320</v>
      </c>
      <c r="Y41" s="69">
        <f t="shared" si="11"/>
        <v>1</v>
      </c>
      <c r="Z41" s="69">
        <f t="shared" si="11"/>
        <v>7442200</v>
      </c>
      <c r="AA41" s="69">
        <f t="shared" si="11"/>
        <v>1</v>
      </c>
      <c r="AB41" s="69">
        <f t="shared" si="11"/>
        <v>12441800</v>
      </c>
      <c r="AC41" s="69">
        <f t="shared" si="11"/>
        <v>0</v>
      </c>
      <c r="AD41" s="69">
        <f t="shared" si="11"/>
        <v>0</v>
      </c>
      <c r="AE41" s="69">
        <f t="shared" si="11"/>
        <v>100</v>
      </c>
      <c r="AF41" s="69">
        <f t="shared" si="11"/>
        <v>100</v>
      </c>
      <c r="AG41" s="69">
        <f t="shared" si="11"/>
        <v>100</v>
      </c>
      <c r="AH41" s="69">
        <f t="shared" si="11"/>
        <v>100</v>
      </c>
      <c r="AI41" s="69">
        <f t="shared" si="11"/>
        <v>100</v>
      </c>
      <c r="AJ41" s="69">
        <f t="shared" si="11"/>
        <v>100</v>
      </c>
      <c r="AK41" s="69">
        <f t="shared" si="11"/>
        <v>100</v>
      </c>
      <c r="AL41" s="69">
        <f t="shared" si="11"/>
        <v>100</v>
      </c>
      <c r="AM41" s="79" t="str">
        <f>AM39</f>
        <v>Kantor Kecamatan Kuala Betara</v>
      </c>
    </row>
    <row r="42" spans="1:39" s="75" customFormat="1" ht="78.75" customHeight="1">
      <c r="A42" s="81"/>
      <c r="B42" s="91"/>
      <c r="C42" s="82" t="s">
        <v>175</v>
      </c>
      <c r="D42" s="70" t="s">
        <v>176</v>
      </c>
      <c r="E42" s="71"/>
      <c r="F42" s="72" t="s">
        <v>83</v>
      </c>
      <c r="G42" s="52">
        <v>0</v>
      </c>
      <c r="H42" s="52">
        <v>0</v>
      </c>
      <c r="I42" s="52">
        <v>0</v>
      </c>
      <c r="J42" s="52">
        <v>0</v>
      </c>
      <c r="K42" s="71">
        <v>1</v>
      </c>
      <c r="L42" s="52">
        <v>3609000</v>
      </c>
      <c r="M42" s="71">
        <v>1</v>
      </c>
      <c r="N42" s="52">
        <v>7386320</v>
      </c>
      <c r="O42" s="71">
        <v>1</v>
      </c>
      <c r="P42" s="52">
        <v>7442200</v>
      </c>
      <c r="Q42" s="71">
        <v>1</v>
      </c>
      <c r="R42" s="52">
        <v>12441800</v>
      </c>
      <c r="S42" s="52">
        <v>0</v>
      </c>
      <c r="T42" s="52">
        <v>0</v>
      </c>
      <c r="U42" s="84">
        <v>1</v>
      </c>
      <c r="V42" s="52">
        <v>3609000</v>
      </c>
      <c r="W42" s="52">
        <v>1</v>
      </c>
      <c r="X42" s="52">
        <v>7386320</v>
      </c>
      <c r="Y42" s="52">
        <v>1</v>
      </c>
      <c r="Z42" s="71">
        <v>7442200</v>
      </c>
      <c r="AA42" s="71">
        <v>1</v>
      </c>
      <c r="AB42" s="52">
        <v>12441800</v>
      </c>
      <c r="AC42" s="52">
        <v>0</v>
      </c>
      <c r="AD42" s="52">
        <v>0</v>
      </c>
      <c r="AE42" s="52">
        <f aca="true" t="shared" si="12" ref="AE42:AG43">(U42/K42)*100</f>
        <v>100</v>
      </c>
      <c r="AF42" s="52">
        <f t="shared" si="12"/>
        <v>100</v>
      </c>
      <c r="AG42" s="52">
        <f t="shared" si="12"/>
        <v>100</v>
      </c>
      <c r="AH42" s="52">
        <f t="shared" si="8"/>
        <v>100</v>
      </c>
      <c r="AI42" s="52">
        <f>(Y42/O42)*100</f>
        <v>100</v>
      </c>
      <c r="AJ42" s="71">
        <f t="shared" si="9"/>
        <v>100</v>
      </c>
      <c r="AK42" s="52">
        <f>(AA42/Q42)*100</f>
        <v>100</v>
      </c>
      <c r="AL42" s="71">
        <f t="shared" si="10"/>
        <v>100</v>
      </c>
      <c r="AM42" s="74"/>
    </row>
    <row r="43" spans="1:39" s="75" customFormat="1" ht="78.75" customHeight="1">
      <c r="A43" s="81"/>
      <c r="B43" s="91"/>
      <c r="C43" s="82" t="s">
        <v>177</v>
      </c>
      <c r="D43" s="70" t="s">
        <v>178</v>
      </c>
      <c r="E43" s="71"/>
      <c r="F43" s="72" t="s">
        <v>83</v>
      </c>
      <c r="G43" s="71">
        <v>40</v>
      </c>
      <c r="H43" s="52">
        <v>226050000</v>
      </c>
      <c r="I43" s="52" t="s">
        <v>66</v>
      </c>
      <c r="J43" s="52" t="s">
        <v>66</v>
      </c>
      <c r="K43" s="71">
        <v>3</v>
      </c>
      <c r="L43" s="52">
        <v>8100000</v>
      </c>
      <c r="M43" s="71">
        <v>3</v>
      </c>
      <c r="N43" s="52">
        <v>8250000</v>
      </c>
      <c r="O43" s="71">
        <v>3</v>
      </c>
      <c r="P43" s="52">
        <v>8250000</v>
      </c>
      <c r="Q43" s="71">
        <v>3</v>
      </c>
      <c r="R43" s="52">
        <v>8250000</v>
      </c>
      <c r="S43" s="52">
        <v>0</v>
      </c>
      <c r="T43" s="52">
        <v>0</v>
      </c>
      <c r="U43" s="84">
        <v>3</v>
      </c>
      <c r="V43" s="52">
        <v>8100000</v>
      </c>
      <c r="W43" s="52">
        <v>3</v>
      </c>
      <c r="X43" s="52">
        <v>8250000</v>
      </c>
      <c r="Y43" s="71">
        <v>3</v>
      </c>
      <c r="Z43" s="52">
        <v>8250000</v>
      </c>
      <c r="AA43" s="71">
        <v>3</v>
      </c>
      <c r="AB43" s="52">
        <v>8250000</v>
      </c>
      <c r="AC43" s="52">
        <v>0</v>
      </c>
      <c r="AD43" s="52">
        <v>0</v>
      </c>
      <c r="AE43" s="52">
        <f t="shared" si="12"/>
        <v>100</v>
      </c>
      <c r="AF43" s="52">
        <f t="shared" si="12"/>
        <v>100</v>
      </c>
      <c r="AG43" s="52">
        <f t="shared" si="12"/>
        <v>100</v>
      </c>
      <c r="AH43" s="52">
        <f t="shared" si="8"/>
        <v>100</v>
      </c>
      <c r="AI43" s="52">
        <f>(Y43/O43)*100</f>
        <v>100</v>
      </c>
      <c r="AJ43" s="71">
        <f t="shared" si="9"/>
        <v>100</v>
      </c>
      <c r="AK43" s="52">
        <f>(AA43/Q43)*100</f>
        <v>100</v>
      </c>
      <c r="AL43" s="71">
        <f t="shared" si="10"/>
        <v>100</v>
      </c>
      <c r="AM43" s="74"/>
    </row>
    <row r="44" spans="1:39" s="80" customFormat="1" ht="52.5" customHeight="1">
      <c r="A44" s="87">
        <v>6</v>
      </c>
      <c r="B44" s="90"/>
      <c r="C44" s="69" t="s">
        <v>179</v>
      </c>
      <c r="D44" s="73"/>
      <c r="E44" s="77"/>
      <c r="F44" s="78" t="s">
        <v>65</v>
      </c>
      <c r="G44" s="77">
        <v>100</v>
      </c>
      <c r="H44" s="69">
        <f>SUM(H45:H45)</f>
        <v>226050000</v>
      </c>
      <c r="I44" s="69">
        <f>SUM(I45:I46)</f>
        <v>4</v>
      </c>
      <c r="J44" s="69">
        <f aca="true" t="shared" si="13" ref="J44:AL44">SUM(J45:J46)</f>
        <v>77000000</v>
      </c>
      <c r="K44" s="69">
        <f t="shared" si="13"/>
        <v>8</v>
      </c>
      <c r="L44" s="69">
        <f t="shared" si="13"/>
        <v>604286248</v>
      </c>
      <c r="M44" s="69">
        <f t="shared" si="13"/>
        <v>26</v>
      </c>
      <c r="N44" s="69">
        <f t="shared" si="13"/>
        <v>738099690</v>
      </c>
      <c r="O44" s="69">
        <f t="shared" si="13"/>
        <v>26</v>
      </c>
      <c r="P44" s="69">
        <f t="shared" si="13"/>
        <v>1077915000</v>
      </c>
      <c r="Q44" s="69">
        <f t="shared" si="13"/>
        <v>26</v>
      </c>
      <c r="R44" s="69">
        <f t="shared" si="13"/>
        <v>760703500</v>
      </c>
      <c r="S44" s="69">
        <f t="shared" si="13"/>
        <v>4</v>
      </c>
      <c r="T44" s="69">
        <f t="shared" si="13"/>
        <v>77000000</v>
      </c>
      <c r="U44" s="69">
        <f t="shared" si="13"/>
        <v>8</v>
      </c>
      <c r="V44" s="69">
        <f t="shared" si="13"/>
        <v>464029800</v>
      </c>
      <c r="W44" s="69">
        <f t="shared" si="13"/>
        <v>26</v>
      </c>
      <c r="X44" s="69">
        <f t="shared" si="13"/>
        <v>234629690</v>
      </c>
      <c r="Y44" s="69">
        <f t="shared" si="13"/>
        <v>26</v>
      </c>
      <c r="Z44" s="69">
        <f t="shared" si="13"/>
        <v>325715000</v>
      </c>
      <c r="AA44" s="69">
        <f t="shared" si="13"/>
        <v>26</v>
      </c>
      <c r="AB44" s="69">
        <f t="shared" si="13"/>
        <v>348133500</v>
      </c>
      <c r="AC44" s="69">
        <f t="shared" si="13"/>
        <v>100</v>
      </c>
      <c r="AD44" s="69">
        <f t="shared" si="13"/>
        <v>100</v>
      </c>
      <c r="AE44" s="69">
        <f t="shared" si="13"/>
        <v>200</v>
      </c>
      <c r="AF44" s="69">
        <f t="shared" si="13"/>
        <v>170.7829609264658</v>
      </c>
      <c r="AG44" s="69">
        <f t="shared" si="13"/>
        <v>200</v>
      </c>
      <c r="AH44" s="69">
        <f t="shared" si="13"/>
        <v>123.820609535425</v>
      </c>
      <c r="AI44" s="69">
        <f t="shared" si="13"/>
        <v>200</v>
      </c>
      <c r="AJ44" s="69">
        <f t="shared" si="13"/>
        <v>115.91749422126672</v>
      </c>
      <c r="AK44" s="69">
        <f t="shared" si="13"/>
        <v>200</v>
      </c>
      <c r="AL44" s="69">
        <f t="shared" si="13"/>
        <v>127.54693313457608</v>
      </c>
      <c r="AM44" s="79" t="str">
        <f>AM41</f>
        <v>Kantor Kecamatan Kuala Betara</v>
      </c>
    </row>
    <row r="45" spans="1:39" s="75" customFormat="1" ht="48">
      <c r="A45" s="81"/>
      <c r="B45" s="91"/>
      <c r="C45" s="82" t="s">
        <v>180</v>
      </c>
      <c r="D45" s="70" t="s">
        <v>181</v>
      </c>
      <c r="E45" s="71"/>
      <c r="F45" s="72" t="s">
        <v>83</v>
      </c>
      <c r="G45" s="71">
        <v>40</v>
      </c>
      <c r="H45" s="52">
        <v>226050000</v>
      </c>
      <c r="I45" s="71">
        <v>4</v>
      </c>
      <c r="J45" s="52">
        <v>77000000</v>
      </c>
      <c r="K45" s="71">
        <v>4</v>
      </c>
      <c r="L45" s="52">
        <v>77000000</v>
      </c>
      <c r="M45" s="71">
        <v>13</v>
      </c>
      <c r="N45" s="52">
        <v>77000000</v>
      </c>
      <c r="O45" s="71">
        <v>13</v>
      </c>
      <c r="P45" s="52">
        <v>68000000</v>
      </c>
      <c r="Q45" s="71">
        <v>13</v>
      </c>
      <c r="R45" s="52">
        <v>71000000</v>
      </c>
      <c r="S45" s="52">
        <v>4</v>
      </c>
      <c r="T45" s="52">
        <v>77000000</v>
      </c>
      <c r="U45" s="84">
        <v>4</v>
      </c>
      <c r="V45" s="52">
        <v>74640000</v>
      </c>
      <c r="W45" s="52">
        <v>13</v>
      </c>
      <c r="X45" s="52">
        <v>76980000</v>
      </c>
      <c r="Y45" s="52">
        <v>13</v>
      </c>
      <c r="Z45" s="71">
        <v>61000000</v>
      </c>
      <c r="AA45" s="52">
        <v>13</v>
      </c>
      <c r="AB45" s="71">
        <v>61000000</v>
      </c>
      <c r="AC45" s="52">
        <f>(S45/I45)*100</f>
        <v>100</v>
      </c>
      <c r="AD45" s="52">
        <f t="shared" si="6"/>
        <v>100</v>
      </c>
      <c r="AE45" s="52">
        <f aca="true" t="shared" si="14" ref="AE45:AG46">(U45/K45)*100</f>
        <v>100</v>
      </c>
      <c r="AF45" s="52">
        <f t="shared" si="14"/>
        <v>96.93506493506493</v>
      </c>
      <c r="AG45" s="52">
        <f t="shared" si="14"/>
        <v>100</v>
      </c>
      <c r="AH45" s="52">
        <f t="shared" si="8"/>
        <v>99.97402597402598</v>
      </c>
      <c r="AI45" s="52">
        <f>(Y45/O45)*100</f>
        <v>100</v>
      </c>
      <c r="AJ45" s="71">
        <f t="shared" si="9"/>
        <v>89.70588235294117</v>
      </c>
      <c r="AK45" s="52">
        <f>(AA45/Q45)*100</f>
        <v>100</v>
      </c>
      <c r="AL45" s="71">
        <f t="shared" si="10"/>
        <v>85.91549295774648</v>
      </c>
      <c r="AM45" s="74"/>
    </row>
    <row r="46" spans="1:39" s="75" customFormat="1" ht="48">
      <c r="A46" s="81"/>
      <c r="B46" s="91"/>
      <c r="C46" s="82" t="s">
        <v>185</v>
      </c>
      <c r="D46" s="70" t="s">
        <v>186</v>
      </c>
      <c r="E46" s="71"/>
      <c r="F46" s="72" t="s">
        <v>83</v>
      </c>
      <c r="G46" s="71">
        <v>40</v>
      </c>
      <c r="H46" s="52">
        <v>226050000</v>
      </c>
      <c r="I46" s="52">
        <v>0</v>
      </c>
      <c r="J46" s="52">
        <v>0</v>
      </c>
      <c r="K46" s="71">
        <v>4</v>
      </c>
      <c r="L46" s="52">
        <v>527286248</v>
      </c>
      <c r="M46" s="71">
        <v>13</v>
      </c>
      <c r="N46" s="52">
        <v>661099690</v>
      </c>
      <c r="O46" s="71">
        <v>13</v>
      </c>
      <c r="P46" s="52">
        <v>1009915000</v>
      </c>
      <c r="Q46" s="71">
        <v>13</v>
      </c>
      <c r="R46" s="52">
        <v>689703500</v>
      </c>
      <c r="S46" s="52">
        <v>0</v>
      </c>
      <c r="T46" s="52">
        <v>0</v>
      </c>
      <c r="U46" s="84">
        <v>4</v>
      </c>
      <c r="V46" s="52">
        <v>389389800</v>
      </c>
      <c r="W46" s="52">
        <v>13</v>
      </c>
      <c r="X46" s="52">
        <v>157649690</v>
      </c>
      <c r="Y46" s="52">
        <v>13</v>
      </c>
      <c r="Z46" s="71">
        <v>264715000</v>
      </c>
      <c r="AA46" s="52">
        <v>13</v>
      </c>
      <c r="AB46" s="71">
        <v>287133500</v>
      </c>
      <c r="AC46" s="52">
        <v>0</v>
      </c>
      <c r="AD46" s="52">
        <v>0</v>
      </c>
      <c r="AE46" s="52">
        <f t="shared" si="14"/>
        <v>100</v>
      </c>
      <c r="AF46" s="52">
        <f t="shared" si="14"/>
        <v>73.84789599140086</v>
      </c>
      <c r="AG46" s="52">
        <f t="shared" si="14"/>
        <v>100</v>
      </c>
      <c r="AH46" s="52">
        <f t="shared" si="8"/>
        <v>23.846583561399036</v>
      </c>
      <c r="AI46" s="52">
        <f>(Y46/O46)*100</f>
        <v>100</v>
      </c>
      <c r="AJ46" s="71">
        <f t="shared" si="9"/>
        <v>26.21161186832555</v>
      </c>
      <c r="AK46" s="52">
        <f>(AA46/Q46)*100</f>
        <v>100</v>
      </c>
      <c r="AL46" s="71">
        <f t="shared" si="10"/>
        <v>41.63144017682961</v>
      </c>
      <c r="AM46" s="74"/>
    </row>
    <row r="47" spans="1:39" s="80" customFormat="1" ht="52.5" customHeight="1">
      <c r="A47" s="87">
        <v>7</v>
      </c>
      <c r="B47" s="90"/>
      <c r="C47" s="69" t="s">
        <v>182</v>
      </c>
      <c r="D47" s="73"/>
      <c r="E47" s="77"/>
      <c r="F47" s="78" t="s">
        <v>65</v>
      </c>
      <c r="G47" s="77">
        <v>100</v>
      </c>
      <c r="H47" s="69">
        <f>SUM(H48:H48)</f>
        <v>226050000</v>
      </c>
      <c r="I47" s="77">
        <v>100</v>
      </c>
      <c r="J47" s="69">
        <f>SUM(J48:J49)</f>
        <v>94374000</v>
      </c>
      <c r="K47" s="77">
        <v>100</v>
      </c>
      <c r="L47" s="69">
        <f>SUM(L48:L49)</f>
        <v>67633500</v>
      </c>
      <c r="M47" s="77">
        <v>100</v>
      </c>
      <c r="N47" s="69">
        <f>SUM(N48:N49)</f>
        <v>104033500</v>
      </c>
      <c r="O47" s="77">
        <v>100</v>
      </c>
      <c r="P47" s="69">
        <f>SUM(P48:P49)</f>
        <v>378098000</v>
      </c>
      <c r="Q47" s="77">
        <v>100</v>
      </c>
      <c r="R47" s="69">
        <f>SUM(R48:R49)</f>
        <v>145264500</v>
      </c>
      <c r="S47" s="69">
        <v>100</v>
      </c>
      <c r="T47" s="69">
        <f>SUM(T48:T49)</f>
        <v>94374000</v>
      </c>
      <c r="U47" s="77">
        <v>100</v>
      </c>
      <c r="V47" s="69">
        <f>SUM(V48:V49)</f>
        <v>67633500</v>
      </c>
      <c r="W47" s="69">
        <v>100</v>
      </c>
      <c r="X47" s="69">
        <f>SUM(X48:X49)</f>
        <v>104033500</v>
      </c>
      <c r="Y47" s="69">
        <v>100</v>
      </c>
      <c r="Z47" s="69">
        <f>SUM(Z48:Z49)</f>
        <v>350458000</v>
      </c>
      <c r="AA47" s="69">
        <v>100</v>
      </c>
      <c r="AB47" s="69">
        <f>SUM(AB48:AB49)</f>
        <v>91274500</v>
      </c>
      <c r="AC47" s="69">
        <v>100</v>
      </c>
      <c r="AD47" s="69">
        <f t="shared" si="6"/>
        <v>100</v>
      </c>
      <c r="AE47" s="77"/>
      <c r="AF47" s="69">
        <f>(V47/L47)*100</f>
        <v>100</v>
      </c>
      <c r="AG47" s="69"/>
      <c r="AH47" s="69">
        <f t="shared" si="8"/>
        <v>100</v>
      </c>
      <c r="AI47" s="69"/>
      <c r="AJ47" s="69">
        <f t="shared" si="9"/>
        <v>92.68972594406742</v>
      </c>
      <c r="AK47" s="69"/>
      <c r="AL47" s="69">
        <f t="shared" si="10"/>
        <v>62.83331440234882</v>
      </c>
      <c r="AM47" s="79" t="str">
        <f>AM44</f>
        <v>Kantor Kecamatan Kuala Betara</v>
      </c>
    </row>
    <row r="48" spans="1:39" s="75" customFormat="1" ht="78.75" customHeight="1">
      <c r="A48" s="81"/>
      <c r="B48" s="91"/>
      <c r="C48" s="82" t="s">
        <v>183</v>
      </c>
      <c r="D48" s="70" t="s">
        <v>184</v>
      </c>
      <c r="E48" s="71"/>
      <c r="F48" s="72" t="s">
        <v>83</v>
      </c>
      <c r="G48" s="71">
        <v>40</v>
      </c>
      <c r="H48" s="52">
        <v>226050000</v>
      </c>
      <c r="I48" s="71">
        <v>4</v>
      </c>
      <c r="J48" s="52">
        <v>94374000</v>
      </c>
      <c r="K48" s="71">
        <v>4</v>
      </c>
      <c r="L48" s="52">
        <v>67633500</v>
      </c>
      <c r="M48" s="71">
        <v>13</v>
      </c>
      <c r="N48" s="52">
        <v>104033500</v>
      </c>
      <c r="O48" s="71">
        <v>13</v>
      </c>
      <c r="P48" s="52">
        <v>108513500</v>
      </c>
      <c r="Q48" s="71">
        <v>13</v>
      </c>
      <c r="R48" s="52">
        <v>145264500</v>
      </c>
      <c r="S48" s="52">
        <v>4</v>
      </c>
      <c r="T48" s="52">
        <v>94374000</v>
      </c>
      <c r="U48" s="84">
        <v>4</v>
      </c>
      <c r="V48" s="52">
        <v>67633500</v>
      </c>
      <c r="W48" s="52">
        <v>13</v>
      </c>
      <c r="X48" s="52">
        <v>104033500</v>
      </c>
      <c r="Y48" s="52">
        <v>13</v>
      </c>
      <c r="Z48" s="71">
        <v>108715500</v>
      </c>
      <c r="AA48" s="52">
        <v>13</v>
      </c>
      <c r="AB48" s="71">
        <v>91274500</v>
      </c>
      <c r="AC48" s="52">
        <f>(S48/I48)*100</f>
        <v>100</v>
      </c>
      <c r="AD48" s="52">
        <f t="shared" si="6"/>
        <v>100</v>
      </c>
      <c r="AE48" s="52">
        <f>(U48/K48)*100</f>
        <v>100</v>
      </c>
      <c r="AF48" s="52">
        <f>(V48/L48)*100</f>
        <v>100</v>
      </c>
      <c r="AG48" s="52">
        <f>(W48/M48)*100</f>
        <v>100</v>
      </c>
      <c r="AH48" s="52">
        <f t="shared" si="8"/>
        <v>100</v>
      </c>
      <c r="AI48" s="52">
        <f>(Y48/O48)*100</f>
        <v>100</v>
      </c>
      <c r="AJ48" s="71">
        <f t="shared" si="9"/>
        <v>100.18615195344358</v>
      </c>
      <c r="AK48" s="52">
        <f>(AA48/Q48)*100</f>
        <v>100</v>
      </c>
      <c r="AL48" s="71">
        <f t="shared" si="10"/>
        <v>62.83331440234882</v>
      </c>
      <c r="AM48" s="74"/>
    </row>
    <row r="49" spans="1:39" s="75" customFormat="1" ht="78.75" customHeight="1">
      <c r="A49" s="81"/>
      <c r="B49" s="91"/>
      <c r="C49" s="82" t="s">
        <v>197</v>
      </c>
      <c r="D49" s="70" t="s">
        <v>198</v>
      </c>
      <c r="E49" s="71"/>
      <c r="F49" s="72" t="s">
        <v>83</v>
      </c>
      <c r="G49" s="71">
        <v>40</v>
      </c>
      <c r="H49" s="52">
        <v>226050000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71">
        <v>1</v>
      </c>
      <c r="P49" s="52">
        <v>269584500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1</v>
      </c>
      <c r="Z49" s="71">
        <v>241742500</v>
      </c>
      <c r="AA49" s="71" t="s">
        <v>66</v>
      </c>
      <c r="AB49" s="52" t="s">
        <v>66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f>(Y49/O49)*100</f>
        <v>100</v>
      </c>
      <c r="AJ49" s="71">
        <f t="shared" si="9"/>
        <v>89.67225489596026</v>
      </c>
      <c r="AK49" s="52">
        <v>0</v>
      </c>
      <c r="AL49" s="71">
        <v>0</v>
      </c>
      <c r="AM49" s="74"/>
    </row>
    <row r="50" spans="1:39" s="80" customFormat="1" ht="52.5" customHeight="1">
      <c r="A50" s="87">
        <v>8</v>
      </c>
      <c r="B50" s="90"/>
      <c r="C50" s="69" t="s">
        <v>64</v>
      </c>
      <c r="D50" s="73"/>
      <c r="E50" s="77"/>
      <c r="F50" s="78" t="s">
        <v>65</v>
      </c>
      <c r="G50" s="77">
        <v>100</v>
      </c>
      <c r="H50" s="69">
        <f>SUM(H51:H51)</f>
        <v>226050000</v>
      </c>
      <c r="I50" s="77">
        <v>100</v>
      </c>
      <c r="J50" s="69">
        <f>SUM(J51:J51)</f>
        <v>33140000</v>
      </c>
      <c r="K50" s="77">
        <v>100</v>
      </c>
      <c r="L50" s="69">
        <f>SUM(L51:L51)</f>
        <v>42740000</v>
      </c>
      <c r="M50" s="77">
        <v>100</v>
      </c>
      <c r="N50" s="69">
        <f>SUM(N51:N51)</f>
        <v>92510000</v>
      </c>
      <c r="O50" s="77">
        <v>100</v>
      </c>
      <c r="P50" s="69">
        <f>SUM(P51:P51)</f>
        <v>92150000</v>
      </c>
      <c r="Q50" s="77">
        <v>100</v>
      </c>
      <c r="R50" s="69">
        <f>SUM(R51:R51)</f>
        <v>94760000</v>
      </c>
      <c r="S50" s="69">
        <v>100</v>
      </c>
      <c r="T50" s="69">
        <f>SUM(T51:T51)</f>
        <v>33140000</v>
      </c>
      <c r="U50" s="77">
        <v>100</v>
      </c>
      <c r="V50" s="69">
        <f>SUM(V51:V51)</f>
        <v>42740000</v>
      </c>
      <c r="W50" s="69">
        <v>100</v>
      </c>
      <c r="X50" s="69">
        <f>SUM(X51:X51)</f>
        <v>92510000</v>
      </c>
      <c r="Y50" s="69">
        <v>100</v>
      </c>
      <c r="Z50" s="69">
        <f>SUM(Z51:Z51)</f>
        <v>92150000</v>
      </c>
      <c r="AA50" s="69">
        <v>100</v>
      </c>
      <c r="AB50" s="69">
        <f>SUM(AB51:AB51)</f>
        <v>94760000</v>
      </c>
      <c r="AC50" s="69">
        <v>100</v>
      </c>
      <c r="AD50" s="69">
        <f t="shared" si="6"/>
        <v>100</v>
      </c>
      <c r="AE50" s="77"/>
      <c r="AF50" s="69">
        <f>(V50/L50)*100</f>
        <v>100</v>
      </c>
      <c r="AG50" s="69"/>
      <c r="AH50" s="69">
        <f t="shared" si="8"/>
        <v>100</v>
      </c>
      <c r="AI50" s="69"/>
      <c r="AJ50" s="69">
        <f t="shared" si="9"/>
        <v>100</v>
      </c>
      <c r="AK50" s="69"/>
      <c r="AL50" s="69">
        <f t="shared" si="10"/>
        <v>100</v>
      </c>
      <c r="AM50" s="79" t="str">
        <f>AM47</f>
        <v>Kantor Kecamatan Kuala Betara</v>
      </c>
    </row>
    <row r="51" spans="1:39" s="75" customFormat="1" ht="78.75" customHeight="1">
      <c r="A51" s="81"/>
      <c r="B51" s="91"/>
      <c r="C51" s="82" t="s">
        <v>187</v>
      </c>
      <c r="D51" s="70" t="s">
        <v>188</v>
      </c>
      <c r="E51" s="71"/>
      <c r="F51" s="72" t="s">
        <v>83</v>
      </c>
      <c r="G51" s="71">
        <v>40</v>
      </c>
      <c r="H51" s="52">
        <v>226050000</v>
      </c>
      <c r="I51" s="71">
        <v>6</v>
      </c>
      <c r="J51" s="52">
        <v>33140000</v>
      </c>
      <c r="K51" s="71">
        <v>6</v>
      </c>
      <c r="L51" s="52">
        <v>42740000</v>
      </c>
      <c r="M51" s="71">
        <v>6</v>
      </c>
      <c r="N51" s="52">
        <v>92510000</v>
      </c>
      <c r="O51" s="71">
        <v>6</v>
      </c>
      <c r="P51" s="52">
        <v>92150000</v>
      </c>
      <c r="Q51" s="71">
        <v>6</v>
      </c>
      <c r="R51" s="52">
        <v>94760000</v>
      </c>
      <c r="S51" s="52">
        <v>6</v>
      </c>
      <c r="T51" s="52">
        <v>33140000</v>
      </c>
      <c r="U51" s="84">
        <v>6</v>
      </c>
      <c r="V51" s="52">
        <v>42740000</v>
      </c>
      <c r="W51" s="52">
        <v>6</v>
      </c>
      <c r="X51" s="52">
        <v>92510000</v>
      </c>
      <c r="Y51" s="52">
        <v>6</v>
      </c>
      <c r="Z51" s="71">
        <v>92150000</v>
      </c>
      <c r="AA51" s="52">
        <v>6</v>
      </c>
      <c r="AB51" s="71">
        <v>94760000</v>
      </c>
      <c r="AC51" s="52">
        <f>(S51/I51)*100</f>
        <v>100</v>
      </c>
      <c r="AD51" s="52">
        <f t="shared" si="6"/>
        <v>100</v>
      </c>
      <c r="AE51" s="52">
        <f>(U51/K51)*100</f>
        <v>100</v>
      </c>
      <c r="AF51" s="52">
        <f>(V51/L51)*100</f>
        <v>100</v>
      </c>
      <c r="AG51" s="52">
        <f>(W51/M51)*100</f>
        <v>100</v>
      </c>
      <c r="AH51" s="52">
        <f t="shared" si="8"/>
        <v>100</v>
      </c>
      <c r="AI51" s="52">
        <f>(Y51/O51)*100</f>
        <v>100</v>
      </c>
      <c r="AJ51" s="71">
        <f t="shared" si="9"/>
        <v>100</v>
      </c>
      <c r="AK51" s="52">
        <f>(AA51/Q51)*100</f>
        <v>100</v>
      </c>
      <c r="AL51" s="71">
        <f t="shared" si="10"/>
        <v>100</v>
      </c>
      <c r="AM51" s="74"/>
    </row>
    <row r="52" spans="1:39" s="80" customFormat="1" ht="52.5" customHeight="1">
      <c r="A52" s="87">
        <v>9</v>
      </c>
      <c r="B52" s="90"/>
      <c r="C52" s="69" t="s">
        <v>189</v>
      </c>
      <c r="D52" s="73"/>
      <c r="E52" s="77"/>
      <c r="F52" s="78" t="s">
        <v>65</v>
      </c>
      <c r="G52" s="77">
        <v>100</v>
      </c>
      <c r="H52" s="69">
        <f>SUM(H53:H53)</f>
        <v>226050000</v>
      </c>
      <c r="I52" s="52">
        <v>0</v>
      </c>
      <c r="J52" s="52">
        <v>0</v>
      </c>
      <c r="K52" s="77">
        <v>100</v>
      </c>
      <c r="L52" s="69">
        <f>SUM(L53:L53)</f>
        <v>10000000</v>
      </c>
      <c r="M52" s="77">
        <v>100</v>
      </c>
      <c r="N52" s="69">
        <f>SUM(N53:N53)</f>
        <v>20000000</v>
      </c>
      <c r="O52" s="77">
        <v>100</v>
      </c>
      <c r="P52" s="69">
        <f>SUM(P53:P53)</f>
        <v>20000000</v>
      </c>
      <c r="Q52" s="77">
        <v>100</v>
      </c>
      <c r="R52" s="69">
        <f>SUM(R53:R53)</f>
        <v>20001100</v>
      </c>
      <c r="S52" s="52">
        <v>0</v>
      </c>
      <c r="T52" s="52">
        <v>0</v>
      </c>
      <c r="U52" s="77">
        <v>100</v>
      </c>
      <c r="V52" s="69">
        <f>SUM(V53:V53)</f>
        <v>10000000</v>
      </c>
      <c r="W52" s="69">
        <v>100</v>
      </c>
      <c r="X52" s="69">
        <f>SUM(X53:X53)</f>
        <v>20000000</v>
      </c>
      <c r="Y52" s="69">
        <v>100</v>
      </c>
      <c r="Z52" s="69">
        <f>SUM(Z53:Z53)</f>
        <v>20000000</v>
      </c>
      <c r="AA52" s="69">
        <v>100</v>
      </c>
      <c r="AB52" s="69">
        <f>SUM(AB53:AB53)</f>
        <v>20001100</v>
      </c>
      <c r="AC52" s="69">
        <v>0</v>
      </c>
      <c r="AD52" s="69">
        <v>0</v>
      </c>
      <c r="AE52" s="69">
        <f>(U52/K52)*100</f>
        <v>100</v>
      </c>
      <c r="AF52" s="69">
        <f>(V52/L52)*100</f>
        <v>100</v>
      </c>
      <c r="AG52" s="69">
        <f>(W52/M52)*100</f>
        <v>100</v>
      </c>
      <c r="AH52" s="69">
        <f t="shared" si="8"/>
        <v>100</v>
      </c>
      <c r="AI52" s="69">
        <f>(Y52/O52)*100</f>
        <v>100</v>
      </c>
      <c r="AJ52" s="69">
        <f t="shared" si="9"/>
        <v>100</v>
      </c>
      <c r="AK52" s="69">
        <f>(AA52/Q52)*100</f>
        <v>100</v>
      </c>
      <c r="AL52" s="69">
        <f t="shared" si="10"/>
        <v>100</v>
      </c>
      <c r="AM52" s="79" t="str">
        <f>AM50</f>
        <v>Kantor Kecamatan Kuala Betara</v>
      </c>
    </row>
    <row r="53" spans="1:39" s="75" customFormat="1" ht="78.75" customHeight="1">
      <c r="A53" s="81"/>
      <c r="B53" s="91"/>
      <c r="C53" s="82" t="s">
        <v>190</v>
      </c>
      <c r="D53" s="70"/>
      <c r="E53" s="71"/>
      <c r="F53" s="72" t="s">
        <v>83</v>
      </c>
      <c r="G53" s="71">
        <v>40</v>
      </c>
      <c r="H53" s="52">
        <v>226050000</v>
      </c>
      <c r="I53" s="52">
        <v>0</v>
      </c>
      <c r="J53" s="52">
        <v>0</v>
      </c>
      <c r="K53" s="71">
        <v>4</v>
      </c>
      <c r="L53" s="52">
        <v>10000000</v>
      </c>
      <c r="M53" s="71">
        <v>13</v>
      </c>
      <c r="N53" s="52">
        <v>20000000</v>
      </c>
      <c r="O53" s="71">
        <v>13</v>
      </c>
      <c r="P53" s="52">
        <v>20000000</v>
      </c>
      <c r="Q53" s="71">
        <v>13</v>
      </c>
      <c r="R53" s="52">
        <v>20001100</v>
      </c>
      <c r="S53" s="52">
        <v>0</v>
      </c>
      <c r="T53" s="52">
        <v>0</v>
      </c>
      <c r="U53" s="84">
        <v>4</v>
      </c>
      <c r="V53" s="52">
        <v>10000000</v>
      </c>
      <c r="W53" s="52">
        <v>13</v>
      </c>
      <c r="X53" s="52">
        <v>20000000</v>
      </c>
      <c r="Y53" s="52">
        <v>13</v>
      </c>
      <c r="Z53" s="71">
        <v>20000000</v>
      </c>
      <c r="AA53" s="52">
        <v>13</v>
      </c>
      <c r="AB53" s="52">
        <v>20001100</v>
      </c>
      <c r="AC53" s="52">
        <v>0</v>
      </c>
      <c r="AD53" s="52">
        <v>0</v>
      </c>
      <c r="AE53" s="52">
        <f>(U53/K53)*100</f>
        <v>100</v>
      </c>
      <c r="AF53" s="52">
        <f>(V53/L53)*100</f>
        <v>100</v>
      </c>
      <c r="AG53" s="52">
        <f>(W53/M53)*100</f>
        <v>100</v>
      </c>
      <c r="AH53" s="52">
        <f t="shared" si="8"/>
        <v>100</v>
      </c>
      <c r="AI53" s="52">
        <f>(Y53/O53)*100</f>
        <v>100</v>
      </c>
      <c r="AJ53" s="71">
        <f t="shared" si="9"/>
        <v>100</v>
      </c>
      <c r="AK53" s="52">
        <f>(AA53/Q53)*100</f>
        <v>100</v>
      </c>
      <c r="AL53" s="71">
        <f t="shared" si="10"/>
        <v>100</v>
      </c>
      <c r="AM53" s="74"/>
    </row>
    <row r="54" spans="1:39" s="80" customFormat="1" ht="52.5" customHeight="1">
      <c r="A54" s="87">
        <v>10</v>
      </c>
      <c r="B54" s="90"/>
      <c r="C54" s="69" t="s">
        <v>63</v>
      </c>
      <c r="D54" s="73"/>
      <c r="E54" s="77"/>
      <c r="F54" s="78" t="s">
        <v>65</v>
      </c>
      <c r="G54" s="77">
        <v>100</v>
      </c>
      <c r="H54" s="69">
        <f>SUM(H55:H55)</f>
        <v>226050000</v>
      </c>
      <c r="I54" s="77">
        <v>0</v>
      </c>
      <c r="J54" s="69">
        <f>SUM(J55:J55)</f>
        <v>0</v>
      </c>
      <c r="K54" s="77">
        <v>0</v>
      </c>
      <c r="L54" s="69">
        <f>SUM(L55:L55)</f>
        <v>0</v>
      </c>
      <c r="M54" s="77">
        <v>100</v>
      </c>
      <c r="N54" s="69">
        <f>SUM(N55:N55)</f>
        <v>22855000</v>
      </c>
      <c r="O54" s="77">
        <v>100</v>
      </c>
      <c r="P54" s="69">
        <f>SUM(P55:P55)</f>
        <v>22904500</v>
      </c>
      <c r="Q54" s="77">
        <v>100</v>
      </c>
      <c r="R54" s="69">
        <f>SUM(R55:R55)</f>
        <v>22903400</v>
      </c>
      <c r="S54" s="69">
        <v>100</v>
      </c>
      <c r="T54" s="69">
        <f>SUM(T55:T55)</f>
        <v>0</v>
      </c>
      <c r="U54" s="77">
        <v>0</v>
      </c>
      <c r="V54" s="69">
        <f>SUM(V55:V55)</f>
        <v>0</v>
      </c>
      <c r="W54" s="69">
        <v>100</v>
      </c>
      <c r="X54" s="69">
        <f>SUM(X55:X55)</f>
        <v>22854000</v>
      </c>
      <c r="Y54" s="69">
        <v>100</v>
      </c>
      <c r="Z54" s="69">
        <f>SUM(Z55:Z55)</f>
        <v>16904500</v>
      </c>
      <c r="AA54" s="69">
        <v>100</v>
      </c>
      <c r="AB54" s="69">
        <f>SUM(AB55:AB55)</f>
        <v>17053400</v>
      </c>
      <c r="AC54" s="69">
        <v>0</v>
      </c>
      <c r="AD54" s="69">
        <v>0</v>
      </c>
      <c r="AE54" s="69">
        <v>0</v>
      </c>
      <c r="AF54" s="69">
        <v>0</v>
      </c>
      <c r="AG54" s="69">
        <f>(W54/M54)*100</f>
        <v>100</v>
      </c>
      <c r="AH54" s="69">
        <f t="shared" si="8"/>
        <v>99.9956245898053</v>
      </c>
      <c r="AI54" s="69">
        <f>(Y54/O54)*100</f>
        <v>100</v>
      </c>
      <c r="AJ54" s="69">
        <f t="shared" si="9"/>
        <v>73.80427426924841</v>
      </c>
      <c r="AK54" s="69">
        <f>(AA54/Q54)*100</f>
        <v>100</v>
      </c>
      <c r="AL54" s="69">
        <f t="shared" si="10"/>
        <v>74.45794074242252</v>
      </c>
      <c r="AM54" s="79" t="str">
        <f>AM52</f>
        <v>Kantor Kecamatan Kuala Betara</v>
      </c>
    </row>
    <row r="55" spans="1:39" s="75" customFormat="1" ht="78.75" customHeight="1">
      <c r="A55" s="81"/>
      <c r="B55" s="91"/>
      <c r="C55" s="82" t="s">
        <v>191</v>
      </c>
      <c r="D55" s="70" t="s">
        <v>192</v>
      </c>
      <c r="E55" s="71"/>
      <c r="F55" s="72" t="s">
        <v>83</v>
      </c>
      <c r="G55" s="71">
        <v>40</v>
      </c>
      <c r="H55" s="52">
        <v>226050000</v>
      </c>
      <c r="I55" s="52">
        <v>0</v>
      </c>
      <c r="J55" s="52">
        <v>0</v>
      </c>
      <c r="K55" s="52">
        <v>0</v>
      </c>
      <c r="L55" s="52">
        <v>0</v>
      </c>
      <c r="M55" s="71">
        <v>13</v>
      </c>
      <c r="N55" s="52">
        <v>22855000</v>
      </c>
      <c r="O55" s="71">
        <v>13</v>
      </c>
      <c r="P55" s="52">
        <v>22904500</v>
      </c>
      <c r="Q55" s="71">
        <v>13</v>
      </c>
      <c r="R55" s="52">
        <v>22903400</v>
      </c>
      <c r="S55" s="52">
        <v>0</v>
      </c>
      <c r="T55" s="52">
        <v>0</v>
      </c>
      <c r="U55" s="52">
        <v>0</v>
      </c>
      <c r="V55" s="52">
        <v>0</v>
      </c>
      <c r="W55" s="52">
        <v>13</v>
      </c>
      <c r="X55" s="52">
        <v>22854000</v>
      </c>
      <c r="Y55" s="52">
        <v>13</v>
      </c>
      <c r="Z55" s="71">
        <v>16904500</v>
      </c>
      <c r="AA55" s="52">
        <v>13</v>
      </c>
      <c r="AB55" s="71">
        <v>17053400</v>
      </c>
      <c r="AC55" s="52">
        <v>0</v>
      </c>
      <c r="AD55" s="52">
        <v>0</v>
      </c>
      <c r="AE55" s="52">
        <v>0</v>
      </c>
      <c r="AF55" s="52">
        <v>0</v>
      </c>
      <c r="AG55" s="52">
        <f>(W55/M55)*100</f>
        <v>100</v>
      </c>
      <c r="AH55" s="52">
        <f t="shared" si="8"/>
        <v>99.9956245898053</v>
      </c>
      <c r="AI55" s="52">
        <f>(Y55/O55)*100</f>
        <v>100</v>
      </c>
      <c r="AJ55" s="71">
        <f t="shared" si="9"/>
        <v>73.80427426924841</v>
      </c>
      <c r="AK55" s="52">
        <f>(AA55/Q55)*100</f>
        <v>100</v>
      </c>
      <c r="AL55" s="71">
        <f t="shared" si="10"/>
        <v>74.45794074242252</v>
      </c>
      <c r="AM55" s="74"/>
    </row>
    <row r="56" spans="1:39" s="93" customFormat="1" ht="15" customHeight="1">
      <c r="A56" s="402" t="s">
        <v>84</v>
      </c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69">
        <f>(AC39+AC36+AC27+AC14+AC41+AC44+AC47+AC50+AC52+AC54)/10</f>
        <v>65</v>
      </c>
      <c r="AD56" s="69">
        <f aca="true" t="shared" si="15" ref="AD56:AL56">(AD39+AD36+AD27+AD14+AD41+AD44+AD47+AD50+AD52+AD54)/10</f>
        <v>69.64443872220508</v>
      </c>
      <c r="AE56" s="69">
        <f t="shared" si="15"/>
        <v>77.5</v>
      </c>
      <c r="AF56" s="69">
        <f t="shared" si="15"/>
        <v>90.36964102030052</v>
      </c>
      <c r="AG56" s="69">
        <f t="shared" si="15"/>
        <v>88.33333333333333</v>
      </c>
      <c r="AH56" s="69">
        <f t="shared" si="15"/>
        <v>93.76198921759352</v>
      </c>
      <c r="AI56" s="69">
        <f t="shared" si="15"/>
        <v>84.33333333333333</v>
      </c>
      <c r="AJ56" s="69">
        <f t="shared" si="15"/>
        <v>90.37097320609556</v>
      </c>
      <c r="AK56" s="69">
        <f t="shared" si="15"/>
        <v>79</v>
      </c>
      <c r="AL56" s="69">
        <f t="shared" si="15"/>
        <v>85.92482716930287</v>
      </c>
      <c r="AM56" s="92"/>
    </row>
    <row r="57" spans="1:39" s="93" customFormat="1" ht="15.75" customHeight="1">
      <c r="A57" s="404" t="s">
        <v>85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5"/>
    </row>
    <row r="58" spans="1:39" ht="12.75" customHeight="1">
      <c r="A58" s="406" t="s">
        <v>118</v>
      </c>
      <c r="B58" s="407"/>
      <c r="C58" s="407"/>
      <c r="D58" s="407"/>
      <c r="E58" s="96"/>
      <c r="F58" s="96"/>
      <c r="G58" s="96"/>
      <c r="H58" s="97"/>
      <c r="I58" s="97"/>
      <c r="J58" s="97"/>
      <c r="K58" s="97"/>
      <c r="L58" s="97"/>
      <c r="M58" s="97"/>
      <c r="N58" s="97"/>
      <c r="O58" s="96"/>
      <c r="P58" s="97"/>
      <c r="Q58" s="96"/>
      <c r="R58" s="97"/>
      <c r="S58" s="97"/>
      <c r="T58" s="97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8"/>
    </row>
    <row r="59" spans="1:39" ht="15">
      <c r="A59" s="406" t="s">
        <v>119</v>
      </c>
      <c r="B59" s="407"/>
      <c r="C59" s="407"/>
      <c r="D59" s="407"/>
      <c r="E59" s="407"/>
      <c r="F59" s="96"/>
      <c r="G59" s="96"/>
      <c r="H59" s="97"/>
      <c r="I59" s="97"/>
      <c r="J59" s="97"/>
      <c r="K59" s="97"/>
      <c r="L59" s="97"/>
      <c r="M59" s="97"/>
      <c r="N59" s="97"/>
      <c r="O59" s="96"/>
      <c r="P59" s="97"/>
      <c r="Q59" s="96"/>
      <c r="R59" s="97"/>
      <c r="S59" s="97"/>
      <c r="T59" s="97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8"/>
    </row>
    <row r="60" spans="1:39" ht="15">
      <c r="A60" s="406" t="s">
        <v>199</v>
      </c>
      <c r="B60" s="407"/>
      <c r="C60" s="407"/>
      <c r="D60" s="407"/>
      <c r="E60" s="407"/>
      <c r="F60" s="407"/>
      <c r="G60" s="96"/>
      <c r="H60" s="97"/>
      <c r="I60" s="97"/>
      <c r="J60" s="97"/>
      <c r="K60" s="97"/>
      <c r="L60" s="97"/>
      <c r="M60" s="97"/>
      <c r="N60" s="97"/>
      <c r="O60" s="96"/>
      <c r="P60" s="97"/>
      <c r="Q60" s="96"/>
      <c r="R60" s="97"/>
      <c r="S60" s="97"/>
      <c r="T60" s="97"/>
      <c r="U60" s="96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8"/>
    </row>
    <row r="61" spans="1:39" ht="15.75" thickBot="1">
      <c r="A61" s="400" t="s">
        <v>200</v>
      </c>
      <c r="B61" s="401"/>
      <c r="C61" s="401"/>
      <c r="D61" s="401"/>
      <c r="E61" s="401"/>
      <c r="F61" s="401"/>
      <c r="G61" s="401"/>
      <c r="H61" s="99"/>
      <c r="I61" s="99"/>
      <c r="J61" s="99"/>
      <c r="K61" s="99"/>
      <c r="L61" s="99"/>
      <c r="M61" s="99"/>
      <c r="N61" s="99"/>
      <c r="O61" s="100"/>
      <c r="P61" s="99"/>
      <c r="Q61" s="100"/>
      <c r="R61" s="99"/>
      <c r="S61" s="99"/>
      <c r="T61" s="99"/>
      <c r="U61" s="100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101"/>
    </row>
    <row r="62" ht="15.75" thickTop="1"/>
    <row r="63" spans="27:30" ht="15.75">
      <c r="AA63" s="10"/>
      <c r="AB63" s="314" t="s">
        <v>278</v>
      </c>
      <c r="AC63" s="25"/>
      <c r="AD63" s="5"/>
    </row>
    <row r="64" spans="27:30" ht="15.75">
      <c r="AA64" s="10"/>
      <c r="AB64" s="310" t="s">
        <v>264</v>
      </c>
      <c r="AC64" s="25"/>
      <c r="AD64" s="5"/>
    </row>
    <row r="65" spans="27:30" ht="15.75">
      <c r="AA65" s="10"/>
      <c r="AB65" s="310"/>
      <c r="AC65" s="25"/>
      <c r="AD65" s="5"/>
    </row>
    <row r="66" spans="27:30" ht="15.75">
      <c r="AA66" s="10"/>
      <c r="AB66" s="310"/>
      <c r="AC66" s="25"/>
      <c r="AD66" s="5"/>
    </row>
    <row r="67" spans="27:30" ht="15.75">
      <c r="AA67" s="10"/>
      <c r="AB67" s="311"/>
      <c r="AC67" s="25"/>
      <c r="AD67" s="5"/>
    </row>
    <row r="68" spans="27:30" ht="15.75">
      <c r="AA68" s="10"/>
      <c r="AB68" s="310"/>
      <c r="AC68" s="25"/>
      <c r="AD68" s="5"/>
    </row>
    <row r="69" spans="27:30" ht="15.75">
      <c r="AA69" s="35"/>
      <c r="AB69" s="312" t="s">
        <v>265</v>
      </c>
      <c r="AC69" s="25"/>
      <c r="AD69" s="5"/>
    </row>
    <row r="70" spans="1:40" s="56" customFormat="1" ht="15">
      <c r="A70" s="53"/>
      <c r="B70" s="53"/>
      <c r="C70" s="53"/>
      <c r="D70" s="55"/>
      <c r="H70" s="53"/>
      <c r="I70" s="53"/>
      <c r="J70" s="53"/>
      <c r="K70" s="53"/>
      <c r="L70" s="53"/>
      <c r="M70" s="53"/>
      <c r="N70" s="53"/>
      <c r="P70" s="53"/>
      <c r="R70" s="53"/>
      <c r="S70" s="53"/>
      <c r="T70" s="53"/>
      <c r="V70" s="53"/>
      <c r="W70" s="53"/>
      <c r="X70" s="53"/>
      <c r="Y70" s="53"/>
      <c r="Z70" s="53"/>
      <c r="AA70" s="10"/>
      <c r="AB70" s="313" t="s">
        <v>279</v>
      </c>
      <c r="AC70" s="25"/>
      <c r="AD70" s="5"/>
      <c r="AE70" s="53"/>
      <c r="AF70" s="53"/>
      <c r="AG70" s="53"/>
      <c r="AH70" s="53"/>
      <c r="AI70" s="53"/>
      <c r="AJ70" s="53"/>
      <c r="AK70" s="53"/>
      <c r="AL70" s="53"/>
      <c r="AM70" s="57"/>
      <c r="AN70" s="53"/>
    </row>
    <row r="71" spans="1:40" s="56" customFormat="1" ht="15">
      <c r="A71" s="53"/>
      <c r="B71" s="53"/>
      <c r="C71" s="53"/>
      <c r="D71" s="55"/>
      <c r="H71" s="53"/>
      <c r="I71" s="53"/>
      <c r="J71" s="53"/>
      <c r="K71" s="53"/>
      <c r="L71" s="53"/>
      <c r="M71" s="53"/>
      <c r="N71" s="53"/>
      <c r="P71" s="53"/>
      <c r="R71" s="53"/>
      <c r="S71" s="53"/>
      <c r="T71" s="53"/>
      <c r="V71" s="53"/>
      <c r="W71" s="53"/>
      <c r="X71" s="53"/>
      <c r="Y71" s="53"/>
      <c r="Z71" s="53"/>
      <c r="AA71" s="10"/>
      <c r="AB71" s="313" t="s">
        <v>266</v>
      </c>
      <c r="AC71" s="25"/>
      <c r="AD71" s="5"/>
      <c r="AE71" s="53"/>
      <c r="AF71" s="53"/>
      <c r="AG71" s="53"/>
      <c r="AH71" s="53"/>
      <c r="AI71" s="53"/>
      <c r="AJ71" s="53"/>
      <c r="AK71" s="53"/>
      <c r="AL71" s="53"/>
      <c r="AM71" s="57"/>
      <c r="AN71" s="53"/>
    </row>
    <row r="72" ht="15">
      <c r="AA72" s="1"/>
    </row>
    <row r="73" ht="15">
      <c r="AA73" s="8"/>
    </row>
    <row r="74" ht="15">
      <c r="AA74" s="1"/>
    </row>
    <row r="75" ht="15">
      <c r="AA75" s="1"/>
    </row>
  </sheetData>
  <sheetProtection/>
  <mergeCells count="60">
    <mergeCell ref="A61:G61"/>
    <mergeCell ref="A56:AB56"/>
    <mergeCell ref="A57:AB57"/>
    <mergeCell ref="A58:D58"/>
    <mergeCell ref="A59:E59"/>
    <mergeCell ref="A60:F60"/>
    <mergeCell ref="AI10:AJ10"/>
    <mergeCell ref="AK10:AL10"/>
    <mergeCell ref="AM10:AM11"/>
    <mergeCell ref="B14:B32"/>
    <mergeCell ref="AM15:AM16"/>
    <mergeCell ref="W10:X10"/>
    <mergeCell ref="Y10:Z10"/>
    <mergeCell ref="AA10:AB10"/>
    <mergeCell ref="AC10:AD10"/>
    <mergeCell ref="AM28:AM29"/>
    <mergeCell ref="AE10:AF10"/>
    <mergeCell ref="AG10:AH10"/>
    <mergeCell ref="K10:L10"/>
    <mergeCell ref="M10:N10"/>
    <mergeCell ref="O10:P10"/>
    <mergeCell ref="Q10:R10"/>
    <mergeCell ref="S10:T10"/>
    <mergeCell ref="U10:V10"/>
    <mergeCell ref="AG9:AH9"/>
    <mergeCell ref="AI9:AJ9"/>
    <mergeCell ref="AK9:AL9"/>
    <mergeCell ref="A10:A11"/>
    <mergeCell ref="B10:B11"/>
    <mergeCell ref="C10:C11"/>
    <mergeCell ref="D10:D11"/>
    <mergeCell ref="E10:E11"/>
    <mergeCell ref="F10:H10"/>
    <mergeCell ref="I10:J10"/>
    <mergeCell ref="U9:V9"/>
    <mergeCell ref="W9:X9"/>
    <mergeCell ref="Y9:Z9"/>
    <mergeCell ref="AA9:AB9"/>
    <mergeCell ref="AC9:AD9"/>
    <mergeCell ref="AE9:AF9"/>
    <mergeCell ref="I8:R8"/>
    <mergeCell ref="S8:AB8"/>
    <mergeCell ref="AC8:AL8"/>
    <mergeCell ref="AM8:AM9"/>
    <mergeCell ref="I9:J9"/>
    <mergeCell ref="K9:L9"/>
    <mergeCell ref="M9:N9"/>
    <mergeCell ref="O9:P9"/>
    <mergeCell ref="Q9:R9"/>
    <mergeCell ref="S9:T9"/>
    <mergeCell ref="B2:AM2"/>
    <mergeCell ref="B3:AM3"/>
    <mergeCell ref="B4:AM4"/>
    <mergeCell ref="B6:AM6"/>
    <mergeCell ref="A8:A9"/>
    <mergeCell ref="B8:B9"/>
    <mergeCell ref="C8:C9"/>
    <mergeCell ref="D8:D9"/>
    <mergeCell ref="E8:E9"/>
    <mergeCell ref="F8:H9"/>
  </mergeCells>
  <printOptions/>
  <pageMargins left="0.15748031496062992" right="0.15748031496062992" top="0.3937007874015748" bottom="0.2755905511811024" header="0.2362204724409449" footer="0.1968503937007874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8"/>
  <sheetViews>
    <sheetView tabSelected="1" view="pageBreakPreview" zoomScale="81" zoomScaleNormal="80" zoomScaleSheetLayoutView="81" zoomScalePageLayoutView="0" workbookViewId="0" topLeftCell="A1">
      <pane ySplit="2505" topLeftCell="A3" activePane="bottomLeft" state="split"/>
      <selection pane="topLeft" activeCell="B3" sqref="B3:N3"/>
      <selection pane="bottomLeft" activeCell="I13" sqref="I13"/>
    </sheetView>
  </sheetViews>
  <sheetFormatPr defaultColWidth="9.140625" defaultRowHeight="15"/>
  <cols>
    <col min="3" max="3" width="50.00390625" style="0" customWidth="1"/>
    <col min="5" max="5" width="9.7109375" style="0" customWidth="1"/>
    <col min="6" max="7" width="12.8515625" style="0" bestFit="1" customWidth="1"/>
    <col min="8" max="8" width="14.57421875" style="0" bestFit="1" customWidth="1"/>
    <col min="9" max="9" width="12.8515625" style="0" bestFit="1" customWidth="1"/>
    <col min="10" max="11" width="18.57421875" style="0" customWidth="1"/>
    <col min="12" max="13" width="14.7109375" style="0" bestFit="1" customWidth="1"/>
    <col min="14" max="14" width="15.57421875" style="0" customWidth="1"/>
  </cols>
  <sheetData>
    <row r="2" spans="2:14" ht="15">
      <c r="B2" s="411" t="s">
        <v>228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2:14" ht="15">
      <c r="B3" s="411" t="s">
        <v>269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2:14" ht="15">
      <c r="B4" s="411" t="s">
        <v>243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2:14" ht="15.75" thickBot="1"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2:14" ht="15.75" customHeight="1" thickTop="1">
      <c r="B6" s="222"/>
      <c r="C6" s="223"/>
      <c r="D6" s="223"/>
      <c r="E6" s="223"/>
      <c r="F6" s="224"/>
      <c r="G6" s="225"/>
      <c r="H6" s="225"/>
      <c r="I6" s="225"/>
      <c r="J6" s="224"/>
      <c r="K6" s="225"/>
      <c r="L6" s="418" t="s">
        <v>246</v>
      </c>
      <c r="M6" s="419"/>
      <c r="N6" s="408" t="s">
        <v>247</v>
      </c>
    </row>
    <row r="7" spans="2:14" ht="15.75">
      <c r="B7" s="412" t="s">
        <v>229</v>
      </c>
      <c r="C7" s="413" t="s">
        <v>230</v>
      </c>
      <c r="D7" s="226" t="s">
        <v>244</v>
      </c>
      <c r="E7" s="226"/>
      <c r="F7" s="414" t="s">
        <v>248</v>
      </c>
      <c r="G7" s="415"/>
      <c r="H7" s="415"/>
      <c r="I7" s="415"/>
      <c r="J7" s="414" t="s">
        <v>231</v>
      </c>
      <c r="K7" s="415"/>
      <c r="L7" s="420"/>
      <c r="M7" s="421"/>
      <c r="N7" s="409"/>
    </row>
    <row r="8" spans="2:14" ht="15">
      <c r="B8" s="412"/>
      <c r="C8" s="413"/>
      <c r="D8" s="416" t="s">
        <v>245</v>
      </c>
      <c r="E8" s="226" t="s">
        <v>232</v>
      </c>
      <c r="F8" s="227"/>
      <c r="G8" s="228"/>
      <c r="H8" s="228"/>
      <c r="I8" s="228"/>
      <c r="J8" s="227"/>
      <c r="K8" s="228"/>
      <c r="L8" s="422"/>
      <c r="M8" s="423"/>
      <c r="N8" s="409"/>
    </row>
    <row r="9" spans="2:14" ht="15.75">
      <c r="B9" s="229"/>
      <c r="C9" s="230"/>
      <c r="D9" s="417"/>
      <c r="E9" s="226"/>
      <c r="F9" s="231">
        <v>2017</v>
      </c>
      <c r="G9" s="231">
        <v>2018</v>
      </c>
      <c r="H9" s="231">
        <v>2019</v>
      </c>
      <c r="I9" s="231">
        <v>2020</v>
      </c>
      <c r="J9" s="231">
        <v>2017</v>
      </c>
      <c r="K9" s="231">
        <v>2018</v>
      </c>
      <c r="L9" s="231">
        <v>2019</v>
      </c>
      <c r="M9" s="231">
        <v>2020</v>
      </c>
      <c r="N9" s="410"/>
    </row>
    <row r="10" spans="2:14" ht="15.75">
      <c r="B10" s="233">
        <v>1</v>
      </c>
      <c r="C10" s="234">
        <v>2</v>
      </c>
      <c r="D10" s="231">
        <v>3</v>
      </c>
      <c r="E10" s="231">
        <v>4</v>
      </c>
      <c r="F10" s="231">
        <v>5</v>
      </c>
      <c r="G10" s="231">
        <v>6</v>
      </c>
      <c r="H10" s="231">
        <v>7</v>
      </c>
      <c r="I10" s="231">
        <v>8</v>
      </c>
      <c r="J10" s="231">
        <v>9</v>
      </c>
      <c r="K10" s="231">
        <v>10</v>
      </c>
      <c r="L10" s="231">
        <v>11</v>
      </c>
      <c r="M10" s="231">
        <v>12</v>
      </c>
      <c r="N10" s="232">
        <v>13</v>
      </c>
    </row>
    <row r="11" spans="2:14" ht="15.75">
      <c r="B11" s="229"/>
      <c r="C11" s="230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</row>
    <row r="12" spans="2:14" ht="15.75">
      <c r="B12" s="229">
        <v>1</v>
      </c>
      <c r="C12" s="237" t="s">
        <v>146</v>
      </c>
      <c r="D12" s="235"/>
      <c r="E12" s="238" t="s">
        <v>260</v>
      </c>
      <c r="F12" s="239">
        <f>'RENSTRA_Form.T.III.C.74'!L59</f>
        <v>100560000</v>
      </c>
      <c r="G12" s="240">
        <f>'RENSTRA_Form.T.III.C.74'!N59</f>
        <v>127538500</v>
      </c>
      <c r="H12" s="240">
        <f>'RENSTRA_Form.T.III.C.74'!P59</f>
        <v>72192250</v>
      </c>
      <c r="I12" s="240">
        <f>'RENSTRA_Form.T.III.C.74'!R59</f>
        <v>26694000</v>
      </c>
      <c r="J12" s="240">
        <f>'[3]Des'!$N$266</f>
        <v>96600000</v>
      </c>
      <c r="K12" s="240">
        <f>'[4]Desember'!$T$821</f>
        <v>127538500</v>
      </c>
      <c r="L12" s="305">
        <f>'[2]REKAP'!$O$40</f>
        <v>72192250</v>
      </c>
      <c r="M12" s="305">
        <f>'[5]REKAP'!$O$40</f>
        <v>72192250</v>
      </c>
      <c r="N12" s="241"/>
    </row>
    <row r="13" spans="2:14" ht="15.75">
      <c r="B13" s="229">
        <v>2</v>
      </c>
      <c r="C13" s="237" t="s">
        <v>259</v>
      </c>
      <c r="D13" s="235"/>
      <c r="E13" s="238" t="s">
        <v>260</v>
      </c>
      <c r="F13" s="240">
        <f>'RENSTRA_Form.T.III.C.74'!L66</f>
        <v>35250000</v>
      </c>
      <c r="G13" s="240">
        <f>'RENSTRA_Form.T.III.C.74'!N66</f>
        <v>33950000</v>
      </c>
      <c r="H13" s="240">
        <f>'RENSTRA_Form.T.III.C.74'!P66</f>
        <v>12250000</v>
      </c>
      <c r="I13" s="240">
        <f>'RENSTRA_Form.T.III.C.74'!R66</f>
        <v>16750000</v>
      </c>
      <c r="J13" s="240">
        <f>'[3]Des'!$N$306</f>
        <v>33175000</v>
      </c>
      <c r="K13" s="240">
        <f>'[4]Desember'!$T$916</f>
        <v>33800000</v>
      </c>
      <c r="L13" s="305">
        <f>'[2]REKAP'!$O$43</f>
        <v>12250000</v>
      </c>
      <c r="M13" s="305">
        <f>'[5]REKAP'!$O$43</f>
        <v>12250000</v>
      </c>
      <c r="N13" s="241"/>
    </row>
    <row r="14" spans="2:14" ht="16.5" thickBot="1">
      <c r="B14" s="242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2:3" ht="15.75" thickTop="1">
      <c r="B15" s="246"/>
      <c r="C15" s="246"/>
    </row>
    <row r="16" spans="2:3" ht="15">
      <c r="B16" s="246"/>
      <c r="C16" s="246"/>
    </row>
    <row r="17" spans="2:3" ht="15">
      <c r="B17" s="246"/>
      <c r="C17" s="246"/>
    </row>
    <row r="18" spans="2:3" ht="15">
      <c r="B18" s="246"/>
      <c r="C18" s="246"/>
    </row>
  </sheetData>
  <sheetProtection/>
  <mergeCells count="10">
    <mergeCell ref="N6:N9"/>
    <mergeCell ref="B2:N2"/>
    <mergeCell ref="B3:N3"/>
    <mergeCell ref="B7:B8"/>
    <mergeCell ref="C7:C8"/>
    <mergeCell ref="F7:I7"/>
    <mergeCell ref="J7:K7"/>
    <mergeCell ref="B4:N4"/>
    <mergeCell ref="D8:D9"/>
    <mergeCell ref="L6:M8"/>
  </mergeCells>
  <printOptions/>
  <pageMargins left="0.15748031496062992" right="0.1968503937007874" top="0.4330708661417323" bottom="0.3937007874015748" header="0.31496062992125984" footer="0.1968503937007874"/>
  <pageSetup horizontalDpi="300" verticalDpi="300" orientation="landscape" paperSize="5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="70" zoomScaleNormal="80" zoomScaleSheetLayoutView="70" zoomScalePageLayoutView="0" workbookViewId="0" topLeftCell="A1">
      <selection activeCell="G59" sqref="G59"/>
    </sheetView>
  </sheetViews>
  <sheetFormatPr defaultColWidth="9.140625" defaultRowHeight="15"/>
  <cols>
    <col min="1" max="5" width="4.28125" style="261" customWidth="1"/>
    <col min="6" max="6" width="29.57421875" style="260" customWidth="1"/>
    <col min="7" max="7" width="28.00390625" style="260" customWidth="1"/>
    <col min="8" max="8" width="15.421875" style="262" customWidth="1"/>
    <col min="9" max="9" width="13.00390625" style="260" customWidth="1"/>
    <col min="10" max="10" width="15.28125" style="258" customWidth="1"/>
    <col min="11" max="11" width="17.00390625" style="260" customWidth="1"/>
    <col min="12" max="12" width="9.140625" style="260" customWidth="1"/>
    <col min="13" max="13" width="13.28125" style="302" customWidth="1"/>
    <col min="14" max="14" width="16.421875" style="258" bestFit="1" customWidth="1"/>
    <col min="15" max="15" width="11.140625" style="258" customWidth="1"/>
    <col min="16" max="24" width="9.140625" style="258" customWidth="1"/>
    <col min="25" max="26" width="9.140625" style="259" customWidth="1"/>
    <col min="27" max="16384" width="9.140625" style="260" customWidth="1"/>
  </cols>
  <sheetData>
    <row r="1" spans="1:15" ht="12.75">
      <c r="A1" s="424" t="s">
        <v>242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15" ht="12.75">
      <c r="A2" s="424" t="s">
        <v>241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ht="12.75">
      <c r="A3" s="424" t="s">
        <v>270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ht="13.5" thickBot="1"/>
    <row r="5" spans="1:15" ht="45.75" customHeight="1" thickTop="1">
      <c r="A5" s="425" t="s">
        <v>0</v>
      </c>
      <c r="B5" s="426"/>
      <c r="C5" s="426"/>
      <c r="D5" s="426"/>
      <c r="E5" s="426"/>
      <c r="F5" s="426" t="s">
        <v>214</v>
      </c>
      <c r="G5" s="426" t="s">
        <v>215</v>
      </c>
      <c r="H5" s="429" t="s">
        <v>257</v>
      </c>
      <c r="I5" s="426" t="s">
        <v>216</v>
      </c>
      <c r="J5" s="426" t="s">
        <v>217</v>
      </c>
      <c r="K5" s="426"/>
      <c r="L5" s="426"/>
      <c r="M5" s="431" t="s">
        <v>218</v>
      </c>
      <c r="N5" s="426" t="s">
        <v>219</v>
      </c>
      <c r="O5" s="433"/>
    </row>
    <row r="6" spans="1:15" ht="111" customHeight="1">
      <c r="A6" s="427"/>
      <c r="B6" s="428"/>
      <c r="C6" s="428"/>
      <c r="D6" s="428"/>
      <c r="E6" s="428"/>
      <c r="F6" s="428"/>
      <c r="G6" s="428"/>
      <c r="H6" s="430"/>
      <c r="I6" s="428"/>
      <c r="J6" s="256" t="s">
        <v>220</v>
      </c>
      <c r="K6" s="256" t="s">
        <v>221</v>
      </c>
      <c r="L6" s="256" t="s">
        <v>222</v>
      </c>
      <c r="M6" s="432"/>
      <c r="N6" s="256" t="s">
        <v>223</v>
      </c>
      <c r="O6" s="219" t="s">
        <v>224</v>
      </c>
    </row>
    <row r="7" spans="1:15" ht="12.75">
      <c r="A7" s="434">
        <v>1</v>
      </c>
      <c r="B7" s="435"/>
      <c r="C7" s="435"/>
      <c r="D7" s="435"/>
      <c r="E7" s="435"/>
      <c r="F7" s="220">
        <v>2</v>
      </c>
      <c r="G7" s="220">
        <v>3</v>
      </c>
      <c r="H7" s="257">
        <v>4</v>
      </c>
      <c r="I7" s="220">
        <v>5</v>
      </c>
      <c r="J7" s="256">
        <v>6</v>
      </c>
      <c r="K7" s="220">
        <v>7</v>
      </c>
      <c r="L7" s="220" t="s">
        <v>225</v>
      </c>
      <c r="M7" s="304">
        <v>9</v>
      </c>
      <c r="N7" s="256" t="s">
        <v>226</v>
      </c>
      <c r="O7" s="219" t="s">
        <v>227</v>
      </c>
    </row>
    <row r="8" spans="1:15" ht="12.75">
      <c r="A8" s="263" t="s">
        <v>40</v>
      </c>
      <c r="B8" s="264" t="s">
        <v>40</v>
      </c>
      <c r="C8" s="265"/>
      <c r="D8" s="264"/>
      <c r="E8" s="264"/>
      <c r="F8" s="266" t="s">
        <v>133</v>
      </c>
      <c r="G8" s="266"/>
      <c r="H8" s="267"/>
      <c r="I8" s="268"/>
      <c r="J8" s="269"/>
      <c r="K8" s="268"/>
      <c r="L8" s="268"/>
      <c r="M8" s="303"/>
      <c r="N8" s="269"/>
      <c r="O8" s="270"/>
    </row>
    <row r="9" spans="1:15" ht="38.25">
      <c r="A9" s="271" t="s">
        <v>40</v>
      </c>
      <c r="B9" s="272" t="s">
        <v>40</v>
      </c>
      <c r="C9" s="273">
        <v>19</v>
      </c>
      <c r="D9" s="272" t="s">
        <v>40</v>
      </c>
      <c r="E9" s="272"/>
      <c r="F9" s="274" t="s">
        <v>134</v>
      </c>
      <c r="G9" s="275" t="s">
        <v>93</v>
      </c>
      <c r="H9" s="276">
        <f>SUM(H10:H20)</f>
        <v>1763409842</v>
      </c>
      <c r="I9" s="276">
        <f>SUM(I10:I20)</f>
        <v>154705700</v>
      </c>
      <c r="J9" s="276">
        <f>SUM(J10:J19)</f>
        <v>321351949</v>
      </c>
      <c r="K9" s="276">
        <f>SUM(K10:K19)</f>
        <v>314520050</v>
      </c>
      <c r="L9" s="277"/>
      <c r="M9" s="276">
        <f>SUM(M10:M19)</f>
        <v>379563449</v>
      </c>
      <c r="N9" s="276">
        <f>SUM(N10:N19)</f>
        <v>798159199</v>
      </c>
      <c r="O9" s="279"/>
    </row>
    <row r="10" spans="1:15" ht="12.75">
      <c r="A10" s="280" t="s">
        <v>40</v>
      </c>
      <c r="B10" s="281" t="s">
        <v>40</v>
      </c>
      <c r="C10" s="281">
        <v>19</v>
      </c>
      <c r="D10" s="281" t="s">
        <v>40</v>
      </c>
      <c r="E10" s="281" t="s">
        <v>40</v>
      </c>
      <c r="F10" s="282" t="s">
        <v>41</v>
      </c>
      <c r="G10" s="283" t="s">
        <v>92</v>
      </c>
      <c r="H10" s="284">
        <f>'RENSTRA_Form.T.III.C.74'!T14</f>
        <v>18400000</v>
      </c>
      <c r="I10" s="285">
        <f>'[6]Des'!$N$17</f>
        <v>675000</v>
      </c>
      <c r="J10" s="286">
        <f>'[3]Des'!$C$17</f>
        <v>1350000</v>
      </c>
      <c r="K10" s="285">
        <f>'[3]Des'!$N$17</f>
        <v>1350000</v>
      </c>
      <c r="L10" s="287">
        <f>K10/J10*100</f>
        <v>100</v>
      </c>
      <c r="M10" s="284">
        <f>'[4]Desember'!$C$96</f>
        <v>5350000</v>
      </c>
      <c r="N10" s="286">
        <f>I10+K10+M10</f>
        <v>7375000</v>
      </c>
      <c r="O10" s="288">
        <f>N10/H10</f>
        <v>0.4008152173913043</v>
      </c>
    </row>
    <row r="11" spans="1:15" ht="25.5">
      <c r="A11" s="280" t="s">
        <v>40</v>
      </c>
      <c r="B11" s="281" t="s">
        <v>40</v>
      </c>
      <c r="C11" s="281">
        <v>19</v>
      </c>
      <c r="D11" s="281" t="s">
        <v>40</v>
      </c>
      <c r="E11" s="281" t="s">
        <v>53</v>
      </c>
      <c r="F11" s="282" t="s">
        <v>42</v>
      </c>
      <c r="G11" s="283" t="s">
        <v>94</v>
      </c>
      <c r="H11" s="284">
        <f>'RENSTRA_Form.T.III.C.74'!T15</f>
        <v>164820000</v>
      </c>
      <c r="I11" s="285">
        <f>'[6]Des'!$N$31</f>
        <v>20625000</v>
      </c>
      <c r="J11" s="286">
        <f>'[3]Des'!$C$34</f>
        <v>32100000</v>
      </c>
      <c r="K11" s="285">
        <f>'[3]Des'!$N$34</f>
        <v>32100000</v>
      </c>
      <c r="L11" s="287">
        <f aca="true" t="shared" si="0" ref="L11:L17">K11/J11*100</f>
        <v>100</v>
      </c>
      <c r="M11" s="284">
        <f>'[4]Desember'!$C$121</f>
        <v>35700000</v>
      </c>
      <c r="N11" s="286">
        <f aca="true" t="shared" si="1" ref="N11:N22">I11+K11+M11</f>
        <v>88425000</v>
      </c>
      <c r="O11" s="288">
        <f aca="true" t="shared" si="2" ref="O11:O22">N11/H11</f>
        <v>0.5364943574808883</v>
      </c>
    </row>
    <row r="12" spans="1:15" ht="25.5">
      <c r="A12" s="280" t="s">
        <v>40</v>
      </c>
      <c r="B12" s="281" t="s">
        <v>40</v>
      </c>
      <c r="C12" s="281">
        <v>19</v>
      </c>
      <c r="D12" s="281" t="s">
        <v>40</v>
      </c>
      <c r="E12" s="281" t="s">
        <v>54</v>
      </c>
      <c r="F12" s="282" t="s">
        <v>43</v>
      </c>
      <c r="G12" s="283" t="s">
        <v>95</v>
      </c>
      <c r="H12" s="284">
        <f>'RENSTRA_Form.T.III.C.74'!T16</f>
        <v>646235000</v>
      </c>
      <c r="I12" s="285">
        <f>'[6]Des'!$N$45</f>
        <v>24475000</v>
      </c>
      <c r="J12" s="286">
        <f>'[3]Des'!$C$54</f>
        <v>156650000</v>
      </c>
      <c r="K12" s="285">
        <f>'[3]Des'!$N$54</f>
        <v>156603000</v>
      </c>
      <c r="L12" s="287">
        <f t="shared" si="0"/>
        <v>99.96999680817108</v>
      </c>
      <c r="M12" s="284">
        <f>'[4]Desember'!$C$143</f>
        <v>136910000</v>
      </c>
      <c r="N12" s="286">
        <f t="shared" si="1"/>
        <v>317988000</v>
      </c>
      <c r="O12" s="288">
        <f t="shared" si="2"/>
        <v>0.49206248500932326</v>
      </c>
    </row>
    <row r="13" spans="1:15" ht="38.25">
      <c r="A13" s="280" t="s">
        <v>40</v>
      </c>
      <c r="B13" s="281" t="s">
        <v>40</v>
      </c>
      <c r="C13" s="281">
        <v>19</v>
      </c>
      <c r="D13" s="281" t="s">
        <v>40</v>
      </c>
      <c r="E13" s="281" t="s">
        <v>55</v>
      </c>
      <c r="F13" s="282" t="s">
        <v>44</v>
      </c>
      <c r="G13" s="283" t="s">
        <v>96</v>
      </c>
      <c r="H13" s="284">
        <f>'RENSTRA_Form.T.III.C.74'!T17</f>
        <v>84253119</v>
      </c>
      <c r="I13" s="285">
        <f>'[6]Des'!$N$60</f>
        <v>7757800</v>
      </c>
      <c r="J13" s="286">
        <f>'[3]Des'!$C$69</f>
        <v>14906299</v>
      </c>
      <c r="K13" s="285">
        <f>'[3]Des'!$N$69</f>
        <v>13905500</v>
      </c>
      <c r="L13" s="287">
        <f t="shared" si="0"/>
        <v>93.28606651456542</v>
      </c>
      <c r="M13" s="284">
        <f>'[4]Desember'!$C$187</f>
        <v>14906299</v>
      </c>
      <c r="N13" s="286">
        <f t="shared" si="1"/>
        <v>36569599</v>
      </c>
      <c r="O13" s="288">
        <f t="shared" si="2"/>
        <v>0.4340444535946497</v>
      </c>
    </row>
    <row r="14" spans="1:15" ht="25.5">
      <c r="A14" s="280" t="s">
        <v>40</v>
      </c>
      <c r="B14" s="281" t="s">
        <v>40</v>
      </c>
      <c r="C14" s="281">
        <v>19</v>
      </c>
      <c r="D14" s="281" t="s">
        <v>40</v>
      </c>
      <c r="E14" s="281">
        <v>10</v>
      </c>
      <c r="F14" s="282" t="s">
        <v>45</v>
      </c>
      <c r="G14" s="283" t="s">
        <v>88</v>
      </c>
      <c r="H14" s="284">
        <f>'RENSTRA_Form.T.III.C.74'!T18</f>
        <v>152338157</v>
      </c>
      <c r="I14" s="285">
        <f>'[6]Des'!$N$73</f>
        <v>5118300</v>
      </c>
      <c r="J14" s="286">
        <f>'[3]Des'!$C$83</f>
        <v>23653750</v>
      </c>
      <c r="K14" s="285">
        <f>'[3]Des'!$N$83</f>
        <v>19934550</v>
      </c>
      <c r="L14" s="287">
        <f t="shared" si="0"/>
        <v>84.27648892881679</v>
      </c>
      <c r="M14" s="284">
        <f>'[4]Desember'!$C$240</f>
        <v>27655250</v>
      </c>
      <c r="N14" s="286">
        <f t="shared" si="1"/>
        <v>52708100</v>
      </c>
      <c r="O14" s="288">
        <f t="shared" si="2"/>
        <v>0.34599407684838934</v>
      </c>
    </row>
    <row r="15" spans="1:15" ht="25.5">
      <c r="A15" s="280" t="s">
        <v>40</v>
      </c>
      <c r="B15" s="281" t="s">
        <v>40</v>
      </c>
      <c r="C15" s="281">
        <v>19</v>
      </c>
      <c r="D15" s="281" t="s">
        <v>40</v>
      </c>
      <c r="E15" s="281" t="s">
        <v>56</v>
      </c>
      <c r="F15" s="282" t="s">
        <v>46</v>
      </c>
      <c r="G15" s="283" t="s">
        <v>97</v>
      </c>
      <c r="H15" s="284">
        <f>'RENSTRA_Form.T.III.C.74'!T19</f>
        <v>32950000</v>
      </c>
      <c r="I15" s="285">
        <f>'[6]Des'!$N$84</f>
        <v>4168000</v>
      </c>
      <c r="J15" s="286">
        <f>'[3]Des'!$C$98</f>
        <v>7000000</v>
      </c>
      <c r="K15" s="285">
        <f>'[3]Des'!$N$98</f>
        <v>5368000</v>
      </c>
      <c r="L15" s="287">
        <f t="shared" si="0"/>
        <v>76.68571428571428</v>
      </c>
      <c r="M15" s="284">
        <f>'[4]Desember'!$C$316</f>
        <v>7000000</v>
      </c>
      <c r="N15" s="286">
        <f t="shared" si="1"/>
        <v>16536000</v>
      </c>
      <c r="O15" s="288">
        <f t="shared" si="2"/>
        <v>0.5018512898330805</v>
      </c>
    </row>
    <row r="16" spans="1:15" ht="38.25">
      <c r="A16" s="280" t="s">
        <v>40</v>
      </c>
      <c r="B16" s="281" t="s">
        <v>40</v>
      </c>
      <c r="C16" s="281">
        <v>19</v>
      </c>
      <c r="D16" s="281" t="s">
        <v>40</v>
      </c>
      <c r="E16" s="281">
        <v>13</v>
      </c>
      <c r="F16" s="282" t="s">
        <v>47</v>
      </c>
      <c r="G16" s="283" t="s">
        <v>98</v>
      </c>
      <c r="H16" s="284">
        <f>'RENSTRA_Form.T.III.C.74'!T20</f>
        <v>8353566</v>
      </c>
      <c r="I16" s="285">
        <f>'[6]Des'!$N$97</f>
        <v>1196600</v>
      </c>
      <c r="J16" s="286">
        <f>'[3]Des'!$C$111</f>
        <v>1791900</v>
      </c>
      <c r="K16" s="285">
        <f>'[3]Des'!$N$111</f>
        <v>1628000</v>
      </c>
      <c r="L16" s="287">
        <f t="shared" si="0"/>
        <v>90.85328422344998</v>
      </c>
      <c r="M16" s="284">
        <f>'[4]Desember'!$C$346</f>
        <v>1791900</v>
      </c>
      <c r="N16" s="286">
        <f t="shared" si="1"/>
        <v>4616500</v>
      </c>
      <c r="O16" s="288">
        <f t="shared" si="2"/>
        <v>0.5526382385678165</v>
      </c>
    </row>
    <row r="17" spans="1:15" ht="38.25">
      <c r="A17" s="280" t="s">
        <v>40</v>
      </c>
      <c r="B17" s="281" t="s">
        <v>40</v>
      </c>
      <c r="C17" s="281">
        <v>19</v>
      </c>
      <c r="D17" s="281" t="s">
        <v>40</v>
      </c>
      <c r="E17" s="281">
        <v>14</v>
      </c>
      <c r="F17" s="282" t="s">
        <v>61</v>
      </c>
      <c r="G17" s="283" t="s">
        <v>135</v>
      </c>
      <c r="H17" s="284">
        <f>'RENSTRA_Form.T.III.C.74'!T21</f>
        <v>46200000</v>
      </c>
      <c r="I17" s="285">
        <f>'[6]Des'!$N$110</f>
        <v>6000000</v>
      </c>
      <c r="J17" s="286">
        <f>'[3]Des'!$C$125</f>
        <v>12000000</v>
      </c>
      <c r="K17" s="285">
        <f>'[3]Des'!$N$125</f>
        <v>12000000</v>
      </c>
      <c r="L17" s="287">
        <f t="shared" si="0"/>
        <v>100</v>
      </c>
      <c r="M17" s="284">
        <f>'[4]Desember'!$C$379</f>
        <v>12000000</v>
      </c>
      <c r="N17" s="286">
        <f t="shared" si="1"/>
        <v>30000000</v>
      </c>
      <c r="O17" s="288">
        <f t="shared" si="2"/>
        <v>0.6493506493506493</v>
      </c>
    </row>
    <row r="18" spans="1:15" ht="25.5">
      <c r="A18" s="280" t="s">
        <v>40</v>
      </c>
      <c r="B18" s="281" t="s">
        <v>40</v>
      </c>
      <c r="C18" s="281">
        <v>19</v>
      </c>
      <c r="D18" s="281" t="s">
        <v>40</v>
      </c>
      <c r="E18" s="281" t="s">
        <v>57</v>
      </c>
      <c r="F18" s="282" t="s">
        <v>48</v>
      </c>
      <c r="G18" s="283" t="s">
        <v>136</v>
      </c>
      <c r="H18" s="284">
        <f>'RENSTRA_Form.T.III.C.74'!T22</f>
        <v>56150000</v>
      </c>
      <c r="I18" s="285">
        <f>'[6]Des'!$N$121</f>
        <v>4200000</v>
      </c>
      <c r="J18" s="286">
        <f>'[3]Des'!$C$136</f>
        <v>9900000</v>
      </c>
      <c r="K18" s="285">
        <f>'[3]Des'!$N$136</f>
        <v>9900000</v>
      </c>
      <c r="L18" s="285">
        <f>K18/J18*100</f>
        <v>100</v>
      </c>
      <c r="M18" s="284">
        <f>'[4]Desember'!$C$404</f>
        <v>11250000</v>
      </c>
      <c r="N18" s="286">
        <f t="shared" si="1"/>
        <v>25350000</v>
      </c>
      <c r="O18" s="288">
        <f t="shared" si="2"/>
        <v>0.4514692787177204</v>
      </c>
    </row>
    <row r="19" spans="1:15" ht="38.25">
      <c r="A19" s="280" t="s">
        <v>40</v>
      </c>
      <c r="B19" s="281" t="s">
        <v>40</v>
      </c>
      <c r="C19" s="281">
        <v>19</v>
      </c>
      <c r="D19" s="281" t="s">
        <v>40</v>
      </c>
      <c r="E19" s="281" t="s">
        <v>58</v>
      </c>
      <c r="F19" s="282" t="s">
        <v>49</v>
      </c>
      <c r="G19" s="283" t="s">
        <v>99</v>
      </c>
      <c r="H19" s="284">
        <f>'RENSTRA_Form.T.III.C.74'!T23</f>
        <v>494500000</v>
      </c>
      <c r="I19" s="285">
        <f>'[6]Des'!$N$132</f>
        <v>29860000</v>
      </c>
      <c r="J19" s="286">
        <f>'[3]Des'!$C$151</f>
        <v>62000000</v>
      </c>
      <c r="K19" s="285">
        <f>'[3]Des'!$N$151</f>
        <v>61731000</v>
      </c>
      <c r="L19" s="287">
        <f>K19/J19*100</f>
        <v>99.56612903225806</v>
      </c>
      <c r="M19" s="284">
        <f>'[4]Desember'!$C$423</f>
        <v>127000000</v>
      </c>
      <c r="N19" s="286">
        <f t="shared" si="1"/>
        <v>218591000</v>
      </c>
      <c r="O19" s="288">
        <f t="shared" si="2"/>
        <v>0.4420444893832154</v>
      </c>
    </row>
    <row r="20" spans="1:15" ht="25.5">
      <c r="A20" s="280" t="s">
        <v>40</v>
      </c>
      <c r="B20" s="281" t="s">
        <v>40</v>
      </c>
      <c r="C20" s="281">
        <v>19</v>
      </c>
      <c r="D20" s="281" t="s">
        <v>40</v>
      </c>
      <c r="E20" s="281">
        <v>20</v>
      </c>
      <c r="F20" s="282" t="s">
        <v>276</v>
      </c>
      <c r="G20" s="283" t="s">
        <v>277</v>
      </c>
      <c r="H20" s="284">
        <f>'RENSTRA_Form.T.III.C.74'!T24</f>
        <v>59210000</v>
      </c>
      <c r="I20" s="285">
        <f>'[6]Nov'!$N$358</f>
        <v>50630000</v>
      </c>
      <c r="J20" s="286">
        <v>0</v>
      </c>
      <c r="K20" s="285">
        <v>0</v>
      </c>
      <c r="L20" s="287">
        <v>0</v>
      </c>
      <c r="M20" s="284">
        <v>0</v>
      </c>
      <c r="N20" s="286">
        <v>0</v>
      </c>
      <c r="O20" s="288">
        <f>N20/H20</f>
        <v>0</v>
      </c>
    </row>
    <row r="21" spans="1:26" s="258" customFormat="1" ht="25.5">
      <c r="A21" s="271" t="s">
        <v>40</v>
      </c>
      <c r="B21" s="272" t="s">
        <v>40</v>
      </c>
      <c r="C21" s="273">
        <v>19</v>
      </c>
      <c r="D21" s="272" t="s">
        <v>53</v>
      </c>
      <c r="E21" s="272"/>
      <c r="F21" s="274" t="s">
        <v>201</v>
      </c>
      <c r="G21" s="289" t="s">
        <v>101</v>
      </c>
      <c r="H21" s="276">
        <f>SUM(H22+H23+H24+H25+H26+H27)</f>
        <v>656360000</v>
      </c>
      <c r="I21" s="276">
        <f>SUM(I22+I23+I24+I25+I26+I27)</f>
        <v>70405000</v>
      </c>
      <c r="J21" s="276">
        <f>SUM(J22+J23+J24+J25+J26+J27)</f>
        <v>196960000</v>
      </c>
      <c r="K21" s="276">
        <f>SUM(K22+K23+K24+K25+K26+K27)</f>
        <v>160812400</v>
      </c>
      <c r="L21" s="277"/>
      <c r="M21" s="276">
        <f>SUM(M22+M23+M24+M25+M26+M27)</f>
        <v>140260000</v>
      </c>
      <c r="N21" s="276">
        <f>SUM(N22+N23+N24+N25+N26+N27)</f>
        <v>367477400</v>
      </c>
      <c r="O21" s="290"/>
      <c r="Y21" s="259"/>
      <c r="Z21" s="259"/>
    </row>
    <row r="22" spans="1:26" s="258" customFormat="1" ht="25.5">
      <c r="A22" s="280" t="s">
        <v>40</v>
      </c>
      <c r="B22" s="281" t="s">
        <v>40</v>
      </c>
      <c r="C22" s="281">
        <v>19</v>
      </c>
      <c r="D22" s="281" t="s">
        <v>53</v>
      </c>
      <c r="E22" s="281" t="s">
        <v>59</v>
      </c>
      <c r="F22" s="282" t="s">
        <v>202</v>
      </c>
      <c r="G22" s="291" t="s">
        <v>203</v>
      </c>
      <c r="H22" s="284">
        <f>'RENSTRA_Form.T.III.C.74'!T26</f>
        <v>18000000</v>
      </c>
      <c r="I22" s="292">
        <v>0</v>
      </c>
      <c r="J22" s="292">
        <f>'[3]Des'!$C$163</f>
        <v>18000000</v>
      </c>
      <c r="K22" s="292">
        <f>'[3]Des'!$N$163</f>
        <v>17786400</v>
      </c>
      <c r="L22" s="287">
        <v>0</v>
      </c>
      <c r="M22" s="284">
        <v>0</v>
      </c>
      <c r="N22" s="286">
        <f t="shared" si="1"/>
        <v>17786400</v>
      </c>
      <c r="O22" s="288">
        <f t="shared" si="2"/>
        <v>0.9881333333333333</v>
      </c>
      <c r="Y22" s="259"/>
      <c r="Z22" s="259"/>
    </row>
    <row r="23" spans="1:26" s="258" customFormat="1" ht="25.5">
      <c r="A23" s="280" t="s">
        <v>40</v>
      </c>
      <c r="B23" s="281" t="s">
        <v>40</v>
      </c>
      <c r="C23" s="281">
        <v>19</v>
      </c>
      <c r="D23" s="281" t="s">
        <v>53</v>
      </c>
      <c r="E23" s="281" t="s">
        <v>204</v>
      </c>
      <c r="F23" s="282" t="s">
        <v>205</v>
      </c>
      <c r="G23" s="291" t="s">
        <v>206</v>
      </c>
      <c r="H23" s="285">
        <f>'RENSTRA_Form.T.III.C.74'!T27</f>
        <v>44100000</v>
      </c>
      <c r="I23" s="292">
        <v>0</v>
      </c>
      <c r="J23" s="292">
        <f>'[3]Des'!$C$176</f>
        <v>3600000</v>
      </c>
      <c r="K23" s="277">
        <f>'[3]Des'!$N$176</f>
        <v>3600000</v>
      </c>
      <c r="L23" s="287">
        <f>K23/J23*100</f>
        <v>100</v>
      </c>
      <c r="M23" s="284">
        <f>'[4]Desember'!$C$472</f>
        <v>40500000</v>
      </c>
      <c r="N23" s="286">
        <f>I23+K23+M23</f>
        <v>44100000</v>
      </c>
      <c r="O23" s="288">
        <f>N23/H23</f>
        <v>1</v>
      </c>
      <c r="Y23" s="259"/>
      <c r="Z23" s="259"/>
    </row>
    <row r="24" spans="1:26" s="258" customFormat="1" ht="25.5">
      <c r="A24" s="280" t="s">
        <v>40</v>
      </c>
      <c r="B24" s="281" t="s">
        <v>40</v>
      </c>
      <c r="C24" s="281">
        <v>19</v>
      </c>
      <c r="D24" s="281" t="s">
        <v>53</v>
      </c>
      <c r="E24" s="281">
        <v>22</v>
      </c>
      <c r="F24" s="282" t="s">
        <v>137</v>
      </c>
      <c r="G24" s="291" t="s">
        <v>207</v>
      </c>
      <c r="H24" s="285">
        <f>'RENSTRA_Form.T.III.C.74'!T28</f>
        <v>118000000</v>
      </c>
      <c r="I24" s="285">
        <f>'[6]Des'!$N$144</f>
        <v>11000000</v>
      </c>
      <c r="J24" s="286">
        <f>'[3]Des'!$C$189</f>
        <v>22000000</v>
      </c>
      <c r="K24" s="285">
        <f>'[3]Des'!$N$189</f>
        <v>17000000</v>
      </c>
      <c r="L24" s="287">
        <f>K24/J24*100</f>
        <v>77.27272727272727</v>
      </c>
      <c r="M24" s="284">
        <f>'[4]Desember'!$C$486</f>
        <v>22000000</v>
      </c>
      <c r="N24" s="286">
        <f>I24+K24+M24</f>
        <v>50000000</v>
      </c>
      <c r="O24" s="288">
        <f>N24/H24</f>
        <v>0.423728813559322</v>
      </c>
      <c r="Y24" s="259"/>
      <c r="Z24" s="259"/>
    </row>
    <row r="25" spans="1:26" s="258" customFormat="1" ht="25.5">
      <c r="A25" s="280" t="s">
        <v>40</v>
      </c>
      <c r="B25" s="281" t="s">
        <v>40</v>
      </c>
      <c r="C25" s="281">
        <v>19</v>
      </c>
      <c r="D25" s="281" t="s">
        <v>53</v>
      </c>
      <c r="E25" s="281">
        <v>24</v>
      </c>
      <c r="F25" s="282" t="s">
        <v>50</v>
      </c>
      <c r="G25" s="291" t="s">
        <v>138</v>
      </c>
      <c r="H25" s="285">
        <f>'RENSTRA_Form.T.III.C.74'!T29</f>
        <v>426860000</v>
      </c>
      <c r="I25" s="285">
        <f>'[6]Des'!$N$158</f>
        <v>51805000</v>
      </c>
      <c r="J25" s="286">
        <f>'[3]Des'!$C$202</f>
        <v>147960000</v>
      </c>
      <c r="K25" s="285">
        <f>'[3]Des'!$N$202</f>
        <v>117026000</v>
      </c>
      <c r="L25" s="287">
        <f>K25/J25*100</f>
        <v>79.09299810759664</v>
      </c>
      <c r="M25" s="284">
        <f>'[4]Desember'!$C$509</f>
        <v>72360000</v>
      </c>
      <c r="N25" s="286">
        <f>I25+K25+M25</f>
        <v>241191000</v>
      </c>
      <c r="O25" s="288">
        <f>N25/H25</f>
        <v>0.5650353745958863</v>
      </c>
      <c r="Y25" s="259"/>
      <c r="Z25" s="259"/>
    </row>
    <row r="26" spans="1:26" s="258" customFormat="1" ht="25.5">
      <c r="A26" s="280" t="s">
        <v>40</v>
      </c>
      <c r="B26" s="281" t="s">
        <v>40</v>
      </c>
      <c r="C26" s="281">
        <v>19</v>
      </c>
      <c r="D26" s="281" t="s">
        <v>53</v>
      </c>
      <c r="E26" s="281">
        <v>26</v>
      </c>
      <c r="F26" s="282" t="s">
        <v>139</v>
      </c>
      <c r="G26" s="291" t="s">
        <v>140</v>
      </c>
      <c r="H26" s="285">
        <f>'RENSTRA_Form.T.III.C.74'!T30</f>
        <v>45400000</v>
      </c>
      <c r="I26" s="285">
        <f>'[6]Des'!$N$185</f>
        <v>3600000</v>
      </c>
      <c r="J26" s="286">
        <f>'[3]Des'!$C$228</f>
        <v>5400000</v>
      </c>
      <c r="K26" s="285">
        <f>'[3]Des'!$N$228</f>
        <v>5400000</v>
      </c>
      <c r="L26" s="287">
        <f>K26/J26*100</f>
        <v>100</v>
      </c>
      <c r="M26" s="284">
        <f>'[4]Desember'!$C$539</f>
        <v>5400000</v>
      </c>
      <c r="N26" s="286">
        <f>I26+K26+M26</f>
        <v>14400000</v>
      </c>
      <c r="O26" s="288">
        <f>N26/H26</f>
        <v>0.31718061674008813</v>
      </c>
      <c r="Y26" s="259"/>
      <c r="Z26" s="259"/>
    </row>
    <row r="27" spans="1:26" s="258" customFormat="1" ht="25.5">
      <c r="A27" s="280" t="s">
        <v>40</v>
      </c>
      <c r="B27" s="281" t="s">
        <v>40</v>
      </c>
      <c r="C27" s="281">
        <v>19</v>
      </c>
      <c r="D27" s="281" t="s">
        <v>53</v>
      </c>
      <c r="E27" s="281">
        <v>28</v>
      </c>
      <c r="F27" s="282" t="s">
        <v>273</v>
      </c>
      <c r="G27" s="291" t="s">
        <v>287</v>
      </c>
      <c r="H27" s="285">
        <f>'RENSTRA_Form.T.III.C.74'!T31</f>
        <v>4000000</v>
      </c>
      <c r="I27" s="285">
        <f>'[6]Nov'!$N$200</f>
        <v>4000000</v>
      </c>
      <c r="J27" s="286">
        <v>0</v>
      </c>
      <c r="K27" s="285">
        <v>0</v>
      </c>
      <c r="L27" s="287">
        <v>0</v>
      </c>
      <c r="M27" s="284">
        <v>0</v>
      </c>
      <c r="N27" s="286">
        <v>0</v>
      </c>
      <c r="O27" s="288">
        <f>N27/H27</f>
        <v>0</v>
      </c>
      <c r="Y27" s="259"/>
      <c r="Z27" s="259"/>
    </row>
    <row r="28" spans="1:26" s="258" customFormat="1" ht="12.75">
      <c r="A28" s="293"/>
      <c r="B28" s="278"/>
      <c r="C28" s="278"/>
      <c r="D28" s="278"/>
      <c r="E28" s="278"/>
      <c r="F28" s="282"/>
      <c r="G28" s="277"/>
      <c r="H28" s="294"/>
      <c r="I28" s="277"/>
      <c r="J28" s="286"/>
      <c r="K28" s="277"/>
      <c r="L28" s="277"/>
      <c r="M28" s="284"/>
      <c r="N28" s="286"/>
      <c r="O28" s="290"/>
      <c r="Y28" s="259"/>
      <c r="Z28" s="259"/>
    </row>
    <row r="29" spans="1:26" s="258" customFormat="1" ht="25.5">
      <c r="A29" s="271" t="s">
        <v>40</v>
      </c>
      <c r="B29" s="272" t="s">
        <v>40</v>
      </c>
      <c r="C29" s="272">
        <v>19</v>
      </c>
      <c r="D29" s="272" t="s">
        <v>60</v>
      </c>
      <c r="E29" s="273"/>
      <c r="F29" s="274" t="s">
        <v>21</v>
      </c>
      <c r="G29" s="289" t="s">
        <v>143</v>
      </c>
      <c r="H29" s="276">
        <f>SUM(H30)</f>
        <v>70150000</v>
      </c>
      <c r="I29" s="276">
        <f>SUM(I30)</f>
        <v>11450000</v>
      </c>
      <c r="J29" s="276">
        <f>SUM(J30)</f>
        <v>14300000</v>
      </c>
      <c r="K29" s="276">
        <f>SUM(K30)</f>
        <v>14300000</v>
      </c>
      <c r="L29" s="277"/>
      <c r="M29" s="276">
        <f>SUM(M30)</f>
        <v>14300000</v>
      </c>
      <c r="N29" s="276">
        <f>SUM(N30)</f>
        <v>40050000</v>
      </c>
      <c r="O29" s="288"/>
      <c r="Y29" s="259"/>
      <c r="Z29" s="259"/>
    </row>
    <row r="30" spans="1:26" s="258" customFormat="1" ht="25.5">
      <c r="A30" s="280" t="s">
        <v>40</v>
      </c>
      <c r="B30" s="281" t="s">
        <v>40</v>
      </c>
      <c r="C30" s="281">
        <v>19</v>
      </c>
      <c r="D30" s="281" t="s">
        <v>60</v>
      </c>
      <c r="E30" s="281" t="s">
        <v>53</v>
      </c>
      <c r="F30" s="282" t="s">
        <v>51</v>
      </c>
      <c r="G30" s="291" t="s">
        <v>102</v>
      </c>
      <c r="H30" s="285">
        <f>'RENSTRA_Form.T.III.C.74'!T34</f>
        <v>70150000</v>
      </c>
      <c r="I30" s="285">
        <f>'[6]Des'!$N$213</f>
        <v>11450000</v>
      </c>
      <c r="J30" s="286">
        <f>'[3]Des'!$C$242</f>
        <v>14300000</v>
      </c>
      <c r="K30" s="285">
        <f>'[3]Des'!$N$242</f>
        <v>14300000</v>
      </c>
      <c r="L30" s="287">
        <f>K30/J30*100</f>
        <v>100</v>
      </c>
      <c r="M30" s="284">
        <f>'[4]Desember'!$C$561</f>
        <v>14300000</v>
      </c>
      <c r="N30" s="286">
        <f>I30+K30+M30</f>
        <v>40050000</v>
      </c>
      <c r="O30" s="288">
        <f>N30/H30</f>
        <v>0.5709194583036351</v>
      </c>
      <c r="Y30" s="259"/>
      <c r="Z30" s="259"/>
    </row>
    <row r="31" spans="1:26" s="258" customFormat="1" ht="12.75">
      <c r="A31" s="293"/>
      <c r="B31" s="278"/>
      <c r="C31" s="278"/>
      <c r="D31" s="278"/>
      <c r="E31" s="278"/>
      <c r="F31" s="282"/>
      <c r="G31" s="277"/>
      <c r="H31" s="294"/>
      <c r="I31" s="277"/>
      <c r="J31" s="286"/>
      <c r="K31" s="277"/>
      <c r="L31" s="277"/>
      <c r="M31" s="284"/>
      <c r="N31" s="286"/>
      <c r="O31" s="288"/>
      <c r="Y31" s="259"/>
      <c r="Z31" s="259"/>
    </row>
    <row r="32" spans="1:26" s="258" customFormat="1" ht="51">
      <c r="A32" s="271" t="s">
        <v>40</v>
      </c>
      <c r="B32" s="272" t="s">
        <v>40</v>
      </c>
      <c r="C32" s="272">
        <v>19</v>
      </c>
      <c r="D32" s="272" t="s">
        <v>59</v>
      </c>
      <c r="E32" s="273"/>
      <c r="F32" s="274" t="s">
        <v>23</v>
      </c>
      <c r="G32" s="275" t="s">
        <v>103</v>
      </c>
      <c r="H32" s="276">
        <f>SUM(H33)</f>
        <v>98000000</v>
      </c>
      <c r="I32" s="301">
        <f>SUM(I33)</f>
        <v>10000000</v>
      </c>
      <c r="J32" s="276">
        <f>SUM(J33)</f>
        <v>19000000</v>
      </c>
      <c r="K32" s="276">
        <f>SUM(K33)</f>
        <v>9000000</v>
      </c>
      <c r="L32" s="277"/>
      <c r="M32" s="276">
        <f>SUM(M33)</f>
        <v>27000000</v>
      </c>
      <c r="N32" s="276">
        <f>SUM(N33)</f>
        <v>46000000</v>
      </c>
      <c r="O32" s="288"/>
      <c r="Y32" s="259"/>
      <c r="Z32" s="259"/>
    </row>
    <row r="33" spans="1:26" s="258" customFormat="1" ht="25.5">
      <c r="A33" s="280" t="s">
        <v>40</v>
      </c>
      <c r="B33" s="281" t="s">
        <v>40</v>
      </c>
      <c r="C33" s="281">
        <v>19</v>
      </c>
      <c r="D33" s="281" t="s">
        <v>59</v>
      </c>
      <c r="E33" s="281" t="s">
        <v>59</v>
      </c>
      <c r="F33" s="282" t="s">
        <v>52</v>
      </c>
      <c r="G33" s="295" t="s">
        <v>141</v>
      </c>
      <c r="H33" s="285">
        <f>'RENSTRA_Form.T.III.C.74'!T37</f>
        <v>98000000</v>
      </c>
      <c r="I33" s="285">
        <f>'[6]Nov'!$N$226</f>
        <v>10000000</v>
      </c>
      <c r="J33" s="286">
        <f>'[3]Des'!$C$255</f>
        <v>19000000</v>
      </c>
      <c r="K33" s="285">
        <f>'[3]Des'!$N$255</f>
        <v>9000000</v>
      </c>
      <c r="L33" s="287">
        <f>K33/J33*100</f>
        <v>47.368421052631575</v>
      </c>
      <c r="M33" s="284">
        <f>'[4]Desember'!$C$580</f>
        <v>27000000</v>
      </c>
      <c r="N33" s="286">
        <f>I33+K33+M33</f>
        <v>46000000</v>
      </c>
      <c r="O33" s="288">
        <f>N33/H33</f>
        <v>0.46938775510204084</v>
      </c>
      <c r="Y33" s="259"/>
      <c r="Z33" s="259"/>
    </row>
    <row r="34" spans="1:26" s="258" customFormat="1" ht="76.5">
      <c r="A34" s="271" t="s">
        <v>40</v>
      </c>
      <c r="B34" s="272" t="s">
        <v>40</v>
      </c>
      <c r="C34" s="272">
        <v>19</v>
      </c>
      <c r="D34" s="272">
        <v>15</v>
      </c>
      <c r="E34" s="273"/>
      <c r="F34" s="296" t="s">
        <v>144</v>
      </c>
      <c r="G34" s="297" t="s">
        <v>145</v>
      </c>
      <c r="H34" s="276">
        <f>H35</f>
        <v>414584750</v>
      </c>
      <c r="I34" s="276">
        <f>I35</f>
        <v>73000000</v>
      </c>
      <c r="J34" s="276">
        <f>J35</f>
        <v>100560000</v>
      </c>
      <c r="K34" s="276">
        <f>K35</f>
        <v>96600000</v>
      </c>
      <c r="L34" s="277"/>
      <c r="M34" s="276">
        <f>SUM(M35:M35)</f>
        <v>127538500</v>
      </c>
      <c r="N34" s="276">
        <f>SUM(N35:N35)</f>
        <v>297138500</v>
      </c>
      <c r="O34" s="290"/>
      <c r="Y34" s="259"/>
      <c r="Z34" s="259"/>
    </row>
    <row r="35" spans="1:26" s="258" customFormat="1" ht="25.5">
      <c r="A35" s="280" t="s">
        <v>40</v>
      </c>
      <c r="B35" s="281" t="s">
        <v>40</v>
      </c>
      <c r="C35" s="281">
        <v>19</v>
      </c>
      <c r="D35" s="281">
        <v>15</v>
      </c>
      <c r="E35" s="281" t="s">
        <v>69</v>
      </c>
      <c r="F35" s="282" t="s">
        <v>146</v>
      </c>
      <c r="G35" s="283" t="s">
        <v>147</v>
      </c>
      <c r="H35" s="285">
        <f>'RENSTRA_Form.T.III.C.74'!T59</f>
        <v>414584750</v>
      </c>
      <c r="I35" s="285">
        <f>'[6]Nov'!$N$269</f>
        <v>73000000</v>
      </c>
      <c r="J35" s="286">
        <f>'[3]Des'!$C$266</f>
        <v>100560000</v>
      </c>
      <c r="K35" s="285">
        <f>'[3]Des'!$N$266</f>
        <v>96600000</v>
      </c>
      <c r="L35" s="287">
        <f>K35/J35*100</f>
        <v>96.06205250596659</v>
      </c>
      <c r="M35" s="284">
        <f>'[4]Desember'!$C$821</f>
        <v>127538500</v>
      </c>
      <c r="N35" s="286">
        <f>I35+K35+M35</f>
        <v>297138500</v>
      </c>
      <c r="O35" s="288">
        <f>N35/H35</f>
        <v>0.7167135308281358</v>
      </c>
      <c r="Y35" s="259"/>
      <c r="Z35" s="259"/>
    </row>
    <row r="36" spans="1:26" s="258" customFormat="1" ht="51">
      <c r="A36" s="271" t="s">
        <v>40</v>
      </c>
      <c r="B36" s="272" t="s">
        <v>40</v>
      </c>
      <c r="C36" s="272">
        <v>19</v>
      </c>
      <c r="D36" s="272" t="s">
        <v>58</v>
      </c>
      <c r="E36" s="273"/>
      <c r="F36" s="274" t="s">
        <v>149</v>
      </c>
      <c r="G36" s="274" t="s">
        <v>150</v>
      </c>
      <c r="H36" s="276">
        <f>H37</f>
        <v>376472754</v>
      </c>
      <c r="I36" s="276">
        <f>I37</f>
        <v>19490000</v>
      </c>
      <c r="J36" s="276">
        <f>J37</f>
        <v>139100950</v>
      </c>
      <c r="K36" s="276">
        <f>K37</f>
        <v>58470950</v>
      </c>
      <c r="L36" s="277"/>
      <c r="M36" s="276">
        <f>SUM(M37:M38)</f>
        <v>113100950</v>
      </c>
      <c r="N36" s="276">
        <f>SUM(N37:N38)</f>
        <v>191061900</v>
      </c>
      <c r="O36" s="290"/>
      <c r="Y36" s="259"/>
      <c r="Z36" s="259"/>
    </row>
    <row r="37" spans="1:26" s="258" customFormat="1" ht="25.5">
      <c r="A37" s="280" t="s">
        <v>40</v>
      </c>
      <c r="B37" s="281" t="s">
        <v>40</v>
      </c>
      <c r="C37" s="281">
        <v>19</v>
      </c>
      <c r="D37" s="281">
        <v>18</v>
      </c>
      <c r="E37" s="281" t="s">
        <v>54</v>
      </c>
      <c r="F37" s="282" t="s">
        <v>151</v>
      </c>
      <c r="G37" s="282"/>
      <c r="H37" s="285">
        <f>'RENSTRA_Form.T.III.C.74'!T62</f>
        <v>376472754</v>
      </c>
      <c r="I37" s="285">
        <f>'[6]Nov'!$N$339</f>
        <v>19490000</v>
      </c>
      <c r="J37" s="286">
        <f>'[3]Des'!$C$280</f>
        <v>139100950</v>
      </c>
      <c r="K37" s="285">
        <f>'[3]Des'!$N$280</f>
        <v>58470950</v>
      </c>
      <c r="L37" s="287">
        <f>K37/J37*100</f>
        <v>42.034903428049915</v>
      </c>
      <c r="M37" s="284">
        <f>'RENSTRA_Form.T.III.C.74'!N62</f>
        <v>79100950</v>
      </c>
      <c r="N37" s="286">
        <f>I37+K37+M37</f>
        <v>157061900</v>
      </c>
      <c r="O37" s="288">
        <f>N37/H37</f>
        <v>0.41719327184033084</v>
      </c>
      <c r="Y37" s="259"/>
      <c r="Z37" s="259"/>
    </row>
    <row r="38" spans="1:26" s="258" customFormat="1" ht="25.5">
      <c r="A38" s="280"/>
      <c r="B38" s="281"/>
      <c r="C38" s="281"/>
      <c r="D38" s="281"/>
      <c r="E38" s="281"/>
      <c r="F38" s="282" t="s">
        <v>286</v>
      </c>
      <c r="G38" s="282"/>
      <c r="H38" s="285">
        <v>100000000</v>
      </c>
      <c r="I38" s="285">
        <v>0</v>
      </c>
      <c r="J38" s="285">
        <v>20000000</v>
      </c>
      <c r="K38" s="285">
        <v>0</v>
      </c>
      <c r="L38" s="287">
        <f>K38/J38*100</f>
        <v>0</v>
      </c>
      <c r="M38" s="284">
        <f>'RENSTRA_Form.T.III.C.74'!N63</f>
        <v>34000000</v>
      </c>
      <c r="N38" s="286">
        <f>I38+K38+M38</f>
        <v>34000000</v>
      </c>
      <c r="O38" s="288">
        <f>N38/H38</f>
        <v>0.34</v>
      </c>
      <c r="Y38" s="259"/>
      <c r="Z38" s="259"/>
    </row>
    <row r="39" spans="1:26" s="258" customFormat="1" ht="12.75">
      <c r="A39" s="280"/>
      <c r="B39" s="281"/>
      <c r="C39" s="281"/>
      <c r="D39" s="281"/>
      <c r="E39" s="281"/>
      <c r="F39" s="282"/>
      <c r="G39" s="282"/>
      <c r="H39" s="294"/>
      <c r="I39" s="277"/>
      <c r="J39" s="286"/>
      <c r="K39" s="285"/>
      <c r="L39" s="287"/>
      <c r="M39" s="284"/>
      <c r="N39" s="298"/>
      <c r="O39" s="288"/>
      <c r="Y39" s="259"/>
      <c r="Z39" s="259"/>
    </row>
    <row r="40" spans="1:26" s="258" customFormat="1" ht="38.25">
      <c r="A40" s="271" t="s">
        <v>40</v>
      </c>
      <c r="B40" s="272" t="s">
        <v>40</v>
      </c>
      <c r="C40" s="272">
        <v>19</v>
      </c>
      <c r="D40" s="272">
        <v>16</v>
      </c>
      <c r="E40" s="273"/>
      <c r="F40" s="274" t="s">
        <v>152</v>
      </c>
      <c r="G40" s="274" t="s">
        <v>153</v>
      </c>
      <c r="H40" s="276">
        <f>H41</f>
        <v>98200000</v>
      </c>
      <c r="I40" s="299">
        <f>I41</f>
        <v>0</v>
      </c>
      <c r="J40" s="276">
        <f>J41</f>
        <v>35250000</v>
      </c>
      <c r="K40" s="276">
        <f>K41</f>
        <v>33175000</v>
      </c>
      <c r="L40" s="287"/>
      <c r="M40" s="276">
        <f>SUM(M41:M41)</f>
        <v>33950000</v>
      </c>
      <c r="N40" s="276">
        <f>SUM(N41:N41)</f>
        <v>67125000</v>
      </c>
      <c r="O40" s="288"/>
      <c r="Y40" s="259"/>
      <c r="Z40" s="259"/>
    </row>
    <row r="41" spans="1:26" s="258" customFormat="1" ht="25.5">
      <c r="A41" s="280" t="s">
        <v>40</v>
      </c>
      <c r="B41" s="281" t="s">
        <v>40</v>
      </c>
      <c r="C41" s="281">
        <v>19</v>
      </c>
      <c r="D41" s="281">
        <v>16</v>
      </c>
      <c r="E41" s="281">
        <v>16</v>
      </c>
      <c r="F41" s="282" t="s">
        <v>154</v>
      </c>
      <c r="G41" s="282" t="s">
        <v>155</v>
      </c>
      <c r="H41" s="285">
        <f>'RENSTRA_Form.T.III.C.74'!T66</f>
        <v>98200000</v>
      </c>
      <c r="I41" s="292">
        <v>0</v>
      </c>
      <c r="J41" s="286">
        <f>'[3]Des'!$C$306</f>
        <v>35250000</v>
      </c>
      <c r="K41" s="285">
        <f>'[3]Des'!$N$306</f>
        <v>33175000</v>
      </c>
      <c r="L41" s="287">
        <f>K41/J41*100</f>
        <v>94.11347517730496</v>
      </c>
      <c r="M41" s="284">
        <f>'[4]Desember'!$C$916</f>
        <v>33950000</v>
      </c>
      <c r="N41" s="286">
        <f>I41+K41+M41</f>
        <v>67125000</v>
      </c>
      <c r="O41" s="288">
        <f>N41/H41</f>
        <v>0.6835539714867617</v>
      </c>
      <c r="Y41" s="259"/>
      <c r="Z41" s="259"/>
    </row>
    <row r="42" spans="1:26" s="258" customFormat="1" ht="25.5">
      <c r="A42" s="271" t="s">
        <v>40</v>
      </c>
      <c r="B42" s="272" t="s">
        <v>40</v>
      </c>
      <c r="C42" s="272">
        <v>19</v>
      </c>
      <c r="D42" s="272">
        <v>20</v>
      </c>
      <c r="E42" s="273"/>
      <c r="F42" s="274" t="s">
        <v>156</v>
      </c>
      <c r="G42" s="274" t="s">
        <v>157</v>
      </c>
      <c r="H42" s="276">
        <f>SUM(H43:H44)</f>
        <v>641117000</v>
      </c>
      <c r="I42" s="276">
        <f>SUM(I43:I44)</f>
        <v>50145000</v>
      </c>
      <c r="J42" s="276">
        <f>SUM(J43:J44)</f>
        <v>128736000</v>
      </c>
      <c r="K42" s="276">
        <f>SUM(K43:K44)</f>
        <v>121142000</v>
      </c>
      <c r="L42" s="277"/>
      <c r="M42" s="276">
        <f>SUM(M43:M43)</f>
        <v>128736000</v>
      </c>
      <c r="N42" s="276">
        <f>SUM(N43:N43)</f>
        <v>300023000</v>
      </c>
      <c r="O42" s="290"/>
      <c r="Y42" s="259"/>
      <c r="Z42" s="259"/>
    </row>
    <row r="43" spans="1:26" s="258" customFormat="1" ht="25.5">
      <c r="A43" s="280" t="s">
        <v>40</v>
      </c>
      <c r="B43" s="281" t="s">
        <v>40</v>
      </c>
      <c r="C43" s="281">
        <v>19</v>
      </c>
      <c r="D43" s="281">
        <v>20</v>
      </c>
      <c r="E43" s="281" t="s">
        <v>69</v>
      </c>
      <c r="F43" s="282" t="s">
        <v>158</v>
      </c>
      <c r="G43" s="282" t="s">
        <v>157</v>
      </c>
      <c r="H43" s="285">
        <f>'RENSTRA_Form.T.III.C.74'!T69</f>
        <v>641117000</v>
      </c>
      <c r="I43" s="285">
        <f>'[6]Nov'!$N$314</f>
        <v>50145000</v>
      </c>
      <c r="J43" s="286">
        <f>'[3]Des'!$C$325</f>
        <v>128736000</v>
      </c>
      <c r="K43" s="285">
        <f>'[3]Des'!$N$325</f>
        <v>121142000</v>
      </c>
      <c r="L43" s="287">
        <f>K43/J43*100</f>
        <v>94.10110613969674</v>
      </c>
      <c r="M43" s="284">
        <f>'[4]Desember'!$C$952</f>
        <v>128736000</v>
      </c>
      <c r="N43" s="286">
        <f>I43+K43+M43</f>
        <v>300023000</v>
      </c>
      <c r="O43" s="288">
        <f>N43/H43</f>
        <v>0.4679691850317493</v>
      </c>
      <c r="Y43" s="259"/>
      <c r="Z43" s="259"/>
    </row>
    <row r="44" spans="1:26" s="258" customFormat="1" ht="12.75">
      <c r="A44" s="293"/>
      <c r="B44" s="278"/>
      <c r="C44" s="278"/>
      <c r="D44" s="281"/>
      <c r="E44" s="281"/>
      <c r="F44" s="282"/>
      <c r="G44" s="282"/>
      <c r="H44" s="294"/>
      <c r="I44" s="277"/>
      <c r="J44" s="286"/>
      <c r="K44" s="277"/>
      <c r="L44" s="277"/>
      <c r="M44" s="284"/>
      <c r="N44" s="282"/>
      <c r="O44" s="288"/>
      <c r="Y44" s="259"/>
      <c r="Z44" s="259"/>
    </row>
    <row r="45" spans="1:26" s="258" customFormat="1" ht="25.5">
      <c r="A45" s="271" t="s">
        <v>40</v>
      </c>
      <c r="B45" s="272" t="s">
        <v>40</v>
      </c>
      <c r="C45" s="272">
        <v>19</v>
      </c>
      <c r="D45" s="272">
        <v>19</v>
      </c>
      <c r="E45" s="273"/>
      <c r="F45" s="274" t="s">
        <v>142</v>
      </c>
      <c r="G45" s="274" t="s">
        <v>159</v>
      </c>
      <c r="H45" s="276">
        <f>H46</f>
        <v>789354636</v>
      </c>
      <c r="I45" s="276">
        <f>SUM(I46:I47)</f>
        <v>83382200</v>
      </c>
      <c r="J45" s="276">
        <f>SUM(J46:J47)</f>
        <v>163137000</v>
      </c>
      <c r="K45" s="276">
        <f>SUM(K46:K47)</f>
        <v>152637000</v>
      </c>
      <c r="L45" s="277"/>
      <c r="M45" s="276">
        <f>SUM(M46:M47)</f>
        <v>175937000</v>
      </c>
      <c r="N45" s="276">
        <f>SUM(N46:N47)</f>
        <v>411956200</v>
      </c>
      <c r="O45" s="290"/>
      <c r="Y45" s="259"/>
      <c r="Z45" s="259"/>
    </row>
    <row r="46" spans="1:26" s="258" customFormat="1" ht="25.5">
      <c r="A46" s="280" t="s">
        <v>40</v>
      </c>
      <c r="B46" s="281" t="s">
        <v>40</v>
      </c>
      <c r="C46" s="281">
        <v>19</v>
      </c>
      <c r="D46" s="281">
        <v>19</v>
      </c>
      <c r="E46" s="281" t="s">
        <v>60</v>
      </c>
      <c r="F46" s="282" t="s">
        <v>160</v>
      </c>
      <c r="G46" s="282" t="s">
        <v>161</v>
      </c>
      <c r="H46" s="285">
        <f>'RENSTRA_Form.T.III.C.74'!T72</f>
        <v>789354636</v>
      </c>
      <c r="I46" s="285">
        <f>'[6]Nov'!$N$285</f>
        <v>83382200</v>
      </c>
      <c r="J46" s="286">
        <f>'[3]Des'!$C$345</f>
        <v>163137000</v>
      </c>
      <c r="K46" s="285">
        <f>'[3]Des'!$N$345</f>
        <v>152637000</v>
      </c>
      <c r="L46" s="287">
        <f>K46/J46*100</f>
        <v>93.56369186634547</v>
      </c>
      <c r="M46" s="284">
        <f>'[4]Desember'!$C$598</f>
        <v>175937000</v>
      </c>
      <c r="N46" s="286">
        <f>I46+K46+M46</f>
        <v>411956200</v>
      </c>
      <c r="O46" s="288">
        <f>N46/H46</f>
        <v>0.5218898847387019</v>
      </c>
      <c r="Y46" s="259"/>
      <c r="Z46" s="259"/>
    </row>
    <row r="47" spans="1:26" s="258" customFormat="1" ht="12.75">
      <c r="A47" s="293"/>
      <c r="B47" s="278"/>
      <c r="C47" s="278"/>
      <c r="D47" s="278"/>
      <c r="E47" s="278"/>
      <c r="F47" s="282"/>
      <c r="G47" s="277"/>
      <c r="H47" s="294"/>
      <c r="I47" s="277"/>
      <c r="J47" s="286"/>
      <c r="K47" s="277"/>
      <c r="L47" s="277"/>
      <c r="M47" s="284"/>
      <c r="N47" s="282"/>
      <c r="O47" s="290"/>
      <c r="Y47" s="259"/>
      <c r="Z47" s="259"/>
    </row>
    <row r="48" spans="1:26" s="258" customFormat="1" ht="25.5">
      <c r="A48" s="271" t="s">
        <v>40</v>
      </c>
      <c r="B48" s="272" t="s">
        <v>40</v>
      </c>
      <c r="C48" s="272">
        <v>19</v>
      </c>
      <c r="D48" s="272">
        <v>20</v>
      </c>
      <c r="E48" s="273"/>
      <c r="F48" s="274" t="s">
        <v>236</v>
      </c>
      <c r="G48" s="274"/>
      <c r="H48" s="301">
        <f>SUM(H49:H49)</f>
        <v>9200000</v>
      </c>
      <c r="I48" s="301">
        <f>SUM(I49:I49)</f>
        <v>0</v>
      </c>
      <c r="J48" s="301">
        <f>SUM(J49:J49)</f>
        <v>0</v>
      </c>
      <c r="K48" s="301">
        <f>SUM(K49:K49)</f>
        <v>0</v>
      </c>
      <c r="L48" s="277"/>
      <c r="M48" s="276">
        <f>SUM(M49:M49)</f>
        <v>0</v>
      </c>
      <c r="N48" s="276">
        <f>SUM(N49:N49)</f>
        <v>0</v>
      </c>
      <c r="O48" s="290"/>
      <c r="Y48" s="259"/>
      <c r="Z48" s="259"/>
    </row>
    <row r="49" spans="1:26" s="258" customFormat="1" ht="25.5">
      <c r="A49" s="280" t="s">
        <v>40</v>
      </c>
      <c r="B49" s="281" t="s">
        <v>40</v>
      </c>
      <c r="C49" s="281">
        <v>19</v>
      </c>
      <c r="D49" s="281">
        <v>20</v>
      </c>
      <c r="E49" s="281"/>
      <c r="F49" s="282" t="s">
        <v>237</v>
      </c>
      <c r="G49" s="282" t="s">
        <v>239</v>
      </c>
      <c r="H49" s="285">
        <f>'RENSTRA_Form.T.III.C.74'!T76</f>
        <v>9200000</v>
      </c>
      <c r="I49" s="292">
        <v>0</v>
      </c>
      <c r="J49" s="300">
        <v>0</v>
      </c>
      <c r="K49" s="285">
        <v>0</v>
      </c>
      <c r="L49" s="287">
        <v>0</v>
      </c>
      <c r="M49" s="284">
        <v>0</v>
      </c>
      <c r="N49" s="286">
        <f>I49+K49+M49</f>
        <v>0</v>
      </c>
      <c r="O49" s="288">
        <f>N49/H49</f>
        <v>0</v>
      </c>
      <c r="Y49" s="259"/>
      <c r="Z49" s="259"/>
    </row>
    <row r="50" spans="1:26" s="258" customFormat="1" ht="12.75">
      <c r="A50" s="293"/>
      <c r="B50" s="278"/>
      <c r="C50" s="278"/>
      <c r="D50" s="278"/>
      <c r="E50" s="278"/>
      <c r="F50" s="282"/>
      <c r="G50" s="277"/>
      <c r="H50" s="294"/>
      <c r="I50" s="277"/>
      <c r="J50" s="286"/>
      <c r="K50" s="277"/>
      <c r="L50" s="277"/>
      <c r="M50" s="284"/>
      <c r="N50" s="282"/>
      <c r="O50" s="290"/>
      <c r="Y50" s="259"/>
      <c r="Z50" s="259"/>
    </row>
    <row r="51" spans="1:26" s="258" customFormat="1" ht="25.5">
      <c r="A51" s="271" t="s">
        <v>40</v>
      </c>
      <c r="B51" s="272" t="s">
        <v>40</v>
      </c>
      <c r="C51" s="272">
        <v>19</v>
      </c>
      <c r="D51" s="272">
        <v>28</v>
      </c>
      <c r="E51" s="273"/>
      <c r="F51" s="274" t="s">
        <v>62</v>
      </c>
      <c r="G51" s="274"/>
      <c r="H51" s="276">
        <f>SUM(H52:H52)</f>
        <v>55150000</v>
      </c>
      <c r="I51" s="276">
        <f>SUM(I52:I52)</f>
        <v>9250000</v>
      </c>
      <c r="J51" s="276">
        <f>SUM(J52:J52)</f>
        <v>9000000</v>
      </c>
      <c r="K51" s="276">
        <f>SUM(K52:K52)</f>
        <v>9000000</v>
      </c>
      <c r="L51" s="277"/>
      <c r="M51" s="276">
        <f>SUM(M52:M52)</f>
        <v>16000000</v>
      </c>
      <c r="N51" s="276">
        <f>SUM(N52:N52)</f>
        <v>34250000</v>
      </c>
      <c r="O51" s="290"/>
      <c r="Y51" s="259"/>
      <c r="Z51" s="259"/>
    </row>
    <row r="52" spans="1:26" s="258" customFormat="1" ht="38.25">
      <c r="A52" s="280" t="s">
        <v>40</v>
      </c>
      <c r="B52" s="281" t="s">
        <v>40</v>
      </c>
      <c r="C52" s="281">
        <v>19</v>
      </c>
      <c r="D52" s="281">
        <v>28</v>
      </c>
      <c r="E52" s="281">
        <v>22</v>
      </c>
      <c r="F52" s="282" t="s">
        <v>162</v>
      </c>
      <c r="G52" s="282" t="s">
        <v>163</v>
      </c>
      <c r="H52" s="285">
        <f>'RENSTRA_Form.T.III.C.74'!T80</f>
        <v>55150000</v>
      </c>
      <c r="I52" s="285">
        <f>'[6]Nov'!$N$252</f>
        <v>9250000</v>
      </c>
      <c r="J52" s="286">
        <f>'[3]Des'!$C$372</f>
        <v>9000000</v>
      </c>
      <c r="K52" s="285">
        <f>'[3]Des'!$N$372</f>
        <v>9000000</v>
      </c>
      <c r="L52" s="287">
        <f>K52/J52*100</f>
        <v>100</v>
      </c>
      <c r="M52" s="284">
        <f>'[4]Desember'!$C$742</f>
        <v>16000000</v>
      </c>
      <c r="N52" s="286">
        <f>I52+K52+M52</f>
        <v>34250000</v>
      </c>
      <c r="O52" s="288">
        <f>N52/H52</f>
        <v>0.6210335448776065</v>
      </c>
      <c r="Y52" s="259"/>
      <c r="Z52" s="259"/>
    </row>
    <row r="53" spans="1:26" s="258" customFormat="1" ht="12.75">
      <c r="A53" s="293"/>
      <c r="B53" s="278"/>
      <c r="C53" s="278"/>
      <c r="D53" s="278"/>
      <c r="E53" s="278"/>
      <c r="F53" s="282"/>
      <c r="G53" s="277"/>
      <c r="H53" s="294"/>
      <c r="I53" s="277"/>
      <c r="J53" s="286"/>
      <c r="K53" s="277"/>
      <c r="L53" s="277"/>
      <c r="M53" s="284"/>
      <c r="N53" s="282"/>
      <c r="O53" s="290"/>
      <c r="Y53" s="259"/>
      <c r="Z53" s="259"/>
    </row>
    <row r="54" spans="1:26" s="258" customFormat="1" ht="25.5">
      <c r="A54" s="271" t="s">
        <v>40</v>
      </c>
      <c r="B54" s="272" t="s">
        <v>40</v>
      </c>
      <c r="C54" s="272">
        <v>19</v>
      </c>
      <c r="D54" s="273">
        <v>29</v>
      </c>
      <c r="E54" s="273"/>
      <c r="F54" s="274" t="s">
        <v>165</v>
      </c>
      <c r="G54" s="274"/>
      <c r="H54" s="276">
        <f>SUM(H55:H55)</f>
        <v>45600000</v>
      </c>
      <c r="I54" s="276">
        <f>SUM(I55:I55)</f>
        <v>3850000</v>
      </c>
      <c r="J54" s="276">
        <f>SUM(J55:J55)</f>
        <v>3850000</v>
      </c>
      <c r="K54" s="276">
        <f>SUM(K55:K55)</f>
        <v>3850000</v>
      </c>
      <c r="L54" s="277"/>
      <c r="M54" s="276">
        <f>SUM(M55:M55)</f>
        <v>15500000</v>
      </c>
      <c r="N54" s="276">
        <f>SUM(N55:N55)</f>
        <v>23200000</v>
      </c>
      <c r="O54" s="290"/>
      <c r="Y54" s="259"/>
      <c r="Z54" s="259"/>
    </row>
    <row r="55" spans="1:26" s="258" customFormat="1" ht="38.25">
      <c r="A55" s="280" t="s">
        <v>40</v>
      </c>
      <c r="B55" s="281" t="s">
        <v>40</v>
      </c>
      <c r="C55" s="281">
        <v>19</v>
      </c>
      <c r="D55" s="278">
        <v>29</v>
      </c>
      <c r="E55" s="281">
        <v>34</v>
      </c>
      <c r="F55" s="316" t="s">
        <v>166</v>
      </c>
      <c r="G55" s="316" t="s">
        <v>167</v>
      </c>
      <c r="H55" s="285">
        <f>'RENSTRA_Form.T.III.C.74'!T83</f>
        <v>45600000</v>
      </c>
      <c r="I55" s="285">
        <f>'[6]Nov'!$N$238</f>
        <v>3850000</v>
      </c>
      <c r="J55" s="286">
        <f>'[3]Des'!$C$389</f>
        <v>3850000</v>
      </c>
      <c r="K55" s="285">
        <f>'[3]Des'!$N$389</f>
        <v>3850000</v>
      </c>
      <c r="L55" s="287">
        <f>K55/J55*100</f>
        <v>100</v>
      </c>
      <c r="M55" s="284">
        <f>'[4]Desember'!$C$783</f>
        <v>15500000</v>
      </c>
      <c r="N55" s="286">
        <f>I55+K55+M55</f>
        <v>23200000</v>
      </c>
      <c r="O55" s="288">
        <f>N55/H55</f>
        <v>0.5087719298245614</v>
      </c>
      <c r="Y55" s="259"/>
      <c r="Z55" s="259"/>
    </row>
    <row r="56" spans="1:26" s="258" customFormat="1" ht="12.75">
      <c r="A56" s="293"/>
      <c r="B56" s="278"/>
      <c r="C56" s="278"/>
      <c r="D56" s="278"/>
      <c r="E56" s="278"/>
      <c r="F56" s="282"/>
      <c r="G56" s="277"/>
      <c r="H56" s="294"/>
      <c r="I56" s="277"/>
      <c r="J56" s="286"/>
      <c r="K56" s="277"/>
      <c r="L56" s="277"/>
      <c r="M56" s="284"/>
      <c r="N56" s="282"/>
      <c r="O56" s="290"/>
      <c r="Y56" s="259"/>
      <c r="Z56" s="259"/>
    </row>
    <row r="57" spans="1:26" s="258" customFormat="1" ht="41.25" customHeight="1">
      <c r="A57" s="271" t="s">
        <v>40</v>
      </c>
      <c r="B57" s="272" t="s">
        <v>40</v>
      </c>
      <c r="C57" s="272">
        <v>19</v>
      </c>
      <c r="D57" s="273">
        <v>29</v>
      </c>
      <c r="E57" s="273"/>
      <c r="F57" s="274" t="s">
        <v>311</v>
      </c>
      <c r="G57" s="274"/>
      <c r="H57" s="276">
        <f>SUM(H58:H58)</f>
        <v>2317138000</v>
      </c>
      <c r="I57" s="276">
        <f>SUM(I58:I58)</f>
        <v>0</v>
      </c>
      <c r="J57" s="276">
        <f>SUM(J58:J58)</f>
        <v>0</v>
      </c>
      <c r="K57" s="276">
        <f>SUM(K58:K58)</f>
        <v>0</v>
      </c>
      <c r="L57" s="277"/>
      <c r="M57" s="276">
        <f>SUM(M58:M58)</f>
        <v>0</v>
      </c>
      <c r="N57" s="276">
        <f>SUM(N58:N58)</f>
        <v>0</v>
      </c>
      <c r="O57" s="290"/>
      <c r="Y57" s="259"/>
      <c r="Z57" s="259"/>
    </row>
    <row r="58" spans="1:26" s="258" customFormat="1" ht="54.75" customHeight="1">
      <c r="A58" s="280" t="s">
        <v>40</v>
      </c>
      <c r="B58" s="281" t="s">
        <v>40</v>
      </c>
      <c r="C58" s="281">
        <v>19</v>
      </c>
      <c r="D58" s="278"/>
      <c r="E58" s="281"/>
      <c r="F58" s="316" t="s">
        <v>313</v>
      </c>
      <c r="G58" s="316" t="s">
        <v>315</v>
      </c>
      <c r="H58" s="285">
        <f>'RENSTRA_Form.T.III.C.74'!P86+'RENSTRA_Form.T.III.C.74'!R86+'RENSTRA_Form.T.III.C.74'!T86</f>
        <v>2317138000</v>
      </c>
      <c r="I58" s="285">
        <v>0</v>
      </c>
      <c r="J58" s="286">
        <v>0</v>
      </c>
      <c r="K58" s="285">
        <v>0</v>
      </c>
      <c r="L58" s="287">
        <v>0</v>
      </c>
      <c r="M58" s="284">
        <v>0</v>
      </c>
      <c r="N58" s="286">
        <f>I58+K58+M58</f>
        <v>0</v>
      </c>
      <c r="O58" s="288">
        <f>N58/H58</f>
        <v>0</v>
      </c>
      <c r="Y58" s="259"/>
      <c r="Z58" s="259"/>
    </row>
    <row r="59" spans="1:26" s="258" customFormat="1" ht="12.75">
      <c r="A59" s="293"/>
      <c r="B59" s="278"/>
      <c r="C59" s="278"/>
      <c r="D59" s="278"/>
      <c r="E59" s="278"/>
      <c r="F59" s="282"/>
      <c r="G59" s="277"/>
      <c r="H59" s="294"/>
      <c r="I59" s="277"/>
      <c r="J59" s="286"/>
      <c r="K59" s="277"/>
      <c r="L59" s="277"/>
      <c r="M59" s="284"/>
      <c r="N59" s="282"/>
      <c r="O59" s="290"/>
      <c r="Y59" s="259"/>
      <c r="Z59" s="259"/>
    </row>
    <row r="60" spans="1:15" ht="12.75">
      <c r="A60" s="293"/>
      <c r="B60" s="278"/>
      <c r="C60" s="278"/>
      <c r="D60" s="278"/>
      <c r="E60" s="278"/>
      <c r="F60" s="277"/>
      <c r="G60" s="277"/>
      <c r="H60" s="294"/>
      <c r="I60" s="277"/>
      <c r="J60" s="282"/>
      <c r="K60" s="277"/>
      <c r="L60" s="277"/>
      <c r="M60" s="319"/>
      <c r="N60" s="282"/>
      <c r="O60" s="279"/>
    </row>
    <row r="61" spans="1:26" s="258" customFormat="1" ht="25.5">
      <c r="A61" s="271" t="s">
        <v>40</v>
      </c>
      <c r="B61" s="272" t="s">
        <v>40</v>
      </c>
      <c r="C61" s="272">
        <v>19</v>
      </c>
      <c r="D61" s="273">
        <v>29</v>
      </c>
      <c r="E61" s="273"/>
      <c r="F61" s="274" t="s">
        <v>301</v>
      </c>
      <c r="G61" s="274"/>
      <c r="H61" s="276">
        <f>SUM(H62:H62)</f>
        <v>267138000</v>
      </c>
      <c r="I61" s="276">
        <f>SUM(I62:I62)</f>
        <v>0</v>
      </c>
      <c r="J61" s="276">
        <f>SUM(J62:J62)</f>
        <v>0</v>
      </c>
      <c r="K61" s="276">
        <f>SUM(K62:K62)</f>
        <v>0</v>
      </c>
      <c r="L61" s="277"/>
      <c r="M61" s="276">
        <f>SUM(M62:M62)</f>
        <v>0</v>
      </c>
      <c r="N61" s="276">
        <f>SUM(N62:N62)</f>
        <v>0</v>
      </c>
      <c r="O61" s="290"/>
      <c r="Y61" s="259"/>
      <c r="Z61" s="259"/>
    </row>
    <row r="62" spans="1:26" s="258" customFormat="1" ht="38.25">
      <c r="A62" s="280" t="s">
        <v>40</v>
      </c>
      <c r="B62" s="281" t="s">
        <v>40</v>
      </c>
      <c r="C62" s="281">
        <v>19</v>
      </c>
      <c r="D62" s="278"/>
      <c r="E62" s="281"/>
      <c r="F62" s="316" t="s">
        <v>314</v>
      </c>
      <c r="G62" s="316" t="s">
        <v>294</v>
      </c>
      <c r="H62" s="285">
        <f>'RENSTRA_Form.T.III.C.74'!P95+'RENSTRA_Form.T.III.C.74'!R95+'RENSTRA_Form.T.III.C.74'!T95</f>
        <v>267138000</v>
      </c>
      <c r="I62" s="285">
        <v>0</v>
      </c>
      <c r="J62" s="286">
        <v>0</v>
      </c>
      <c r="K62" s="285">
        <v>0</v>
      </c>
      <c r="L62" s="287">
        <v>0</v>
      </c>
      <c r="M62" s="284">
        <v>0</v>
      </c>
      <c r="N62" s="286">
        <f>I62+K62+M62</f>
        <v>0</v>
      </c>
      <c r="O62" s="288">
        <f>N62/H62</f>
        <v>0</v>
      </c>
      <c r="Y62" s="259"/>
      <c r="Z62" s="259"/>
    </row>
    <row r="63" spans="1:15" ht="13.5" thickBot="1">
      <c r="A63" s="332"/>
      <c r="B63" s="333"/>
      <c r="C63" s="333"/>
      <c r="D63" s="333"/>
      <c r="E63" s="333"/>
      <c r="F63" s="334"/>
      <c r="G63" s="334"/>
      <c r="H63" s="335"/>
      <c r="I63" s="334"/>
      <c r="J63" s="336"/>
      <c r="K63" s="334"/>
      <c r="L63" s="334"/>
      <c r="M63" s="337"/>
      <c r="N63" s="336"/>
      <c r="O63" s="338"/>
    </row>
    <row r="64" ht="13.5" thickTop="1"/>
  </sheetData>
  <sheetProtection/>
  <mergeCells count="12">
    <mergeCell ref="N5:O5"/>
    <mergeCell ref="A7:E7"/>
    <mergeCell ref="A1:O1"/>
    <mergeCell ref="A2:O2"/>
    <mergeCell ref="A3:O3"/>
    <mergeCell ref="A5:E6"/>
    <mergeCell ref="F5:F6"/>
    <mergeCell ref="G5:G6"/>
    <mergeCell ref="H5:H6"/>
    <mergeCell ref="I5:I6"/>
    <mergeCell ref="J5:L5"/>
    <mergeCell ref="M5:M6"/>
  </mergeCells>
  <printOptions/>
  <pageMargins left="0.35433070866141736" right="0.3937007874015748" top="0.4330708661417323" bottom="0.3937007874015748" header="0.31496062992125984" footer="0.1968503937007874"/>
  <pageSetup horizontalDpi="300" verticalDpi="3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68" zoomScaleNormal="80" zoomScaleSheetLayoutView="68" zoomScalePageLayoutView="0" workbookViewId="0" topLeftCell="A53">
      <selection activeCell="K63" sqref="K63"/>
    </sheetView>
  </sheetViews>
  <sheetFormatPr defaultColWidth="9.140625" defaultRowHeight="15"/>
  <cols>
    <col min="1" max="1" width="4.57421875" style="1" bestFit="1" customWidth="1"/>
    <col min="2" max="2" width="34.7109375" style="10" customWidth="1"/>
    <col min="3" max="3" width="12.8515625" style="1" customWidth="1"/>
    <col min="4" max="4" width="27.421875" style="1" customWidth="1"/>
    <col min="5" max="5" width="13.421875" style="5" customWidth="1"/>
    <col min="6" max="6" width="17.421875" style="10" customWidth="1"/>
    <col min="7" max="7" width="34.7109375" style="10" customWidth="1"/>
    <col min="8" max="8" width="12.8515625" style="1" customWidth="1"/>
    <col min="9" max="9" width="26.28125" style="1" customWidth="1"/>
    <col min="10" max="10" width="13.57421875" style="5" customWidth="1"/>
    <col min="11" max="11" width="17.421875" style="10" customWidth="1"/>
    <col min="12" max="12" width="12.00390625" style="7" customWidth="1"/>
    <col min="13" max="13" width="12.00390625" style="1" bestFit="1" customWidth="1"/>
    <col min="14" max="16384" width="9.140625" style="1" customWidth="1"/>
  </cols>
  <sheetData>
    <row r="1" spans="1:12" ht="15">
      <c r="A1" s="208"/>
      <c r="B1" s="208"/>
      <c r="C1" s="444" t="s">
        <v>249</v>
      </c>
      <c r="D1" s="444"/>
      <c r="E1" s="444"/>
      <c r="F1" s="444"/>
      <c r="G1" s="444"/>
      <c r="H1" s="444"/>
      <c r="I1" s="444"/>
      <c r="J1" s="444"/>
      <c r="K1" s="444"/>
      <c r="L1" s="444"/>
    </row>
    <row r="2" spans="1:12" ht="15">
      <c r="A2" s="208"/>
      <c r="B2" s="208"/>
      <c r="C2" s="444" t="s">
        <v>250</v>
      </c>
      <c r="D2" s="444"/>
      <c r="E2" s="444"/>
      <c r="F2" s="444"/>
      <c r="G2" s="444"/>
      <c r="H2" s="444"/>
      <c r="I2" s="444"/>
      <c r="J2" s="444"/>
      <c r="K2" s="444"/>
      <c r="L2" s="444"/>
    </row>
    <row r="3" spans="1:12" ht="15">
      <c r="A3" s="208"/>
      <c r="B3" s="208"/>
      <c r="C3" s="444" t="s">
        <v>268</v>
      </c>
      <c r="D3" s="444"/>
      <c r="E3" s="444"/>
      <c r="F3" s="444"/>
      <c r="G3" s="444"/>
      <c r="H3" s="444"/>
      <c r="I3" s="444"/>
      <c r="J3" s="444"/>
      <c r="K3" s="444"/>
      <c r="L3" s="444"/>
    </row>
    <row r="4" spans="1:12" ht="15">
      <c r="A4" s="208"/>
      <c r="B4" s="208"/>
      <c r="C4" s="208"/>
      <c r="D4" s="208"/>
      <c r="E4" s="208"/>
      <c r="F4" s="208"/>
      <c r="H4" s="208"/>
      <c r="I4" s="208"/>
      <c r="J4" s="208"/>
      <c r="K4" s="208"/>
      <c r="L4" s="208"/>
    </row>
    <row r="5" spans="1:12" ht="14.25">
      <c r="A5" s="2"/>
      <c r="B5" s="9"/>
      <c r="C5" s="9"/>
      <c r="D5" s="2"/>
      <c r="E5" s="2"/>
      <c r="F5" s="12"/>
      <c r="H5" s="2"/>
      <c r="I5" s="2"/>
      <c r="J5" s="2"/>
      <c r="K5" s="12"/>
      <c r="L5" s="6"/>
    </row>
    <row r="6" ht="15">
      <c r="B6" s="47" t="s">
        <v>280</v>
      </c>
    </row>
    <row r="7" ht="15" thickBot="1"/>
    <row r="8" spans="1:12" ht="33" customHeight="1" thickTop="1">
      <c r="A8" s="447" t="s">
        <v>208</v>
      </c>
      <c r="B8" s="439" t="s">
        <v>211</v>
      </c>
      <c r="C8" s="440"/>
      <c r="D8" s="440"/>
      <c r="E8" s="440"/>
      <c r="F8" s="441"/>
      <c r="G8" s="439" t="s">
        <v>212</v>
      </c>
      <c r="H8" s="440"/>
      <c r="I8" s="440"/>
      <c r="J8" s="440"/>
      <c r="K8" s="441"/>
      <c r="L8" s="436" t="s">
        <v>6</v>
      </c>
    </row>
    <row r="9" spans="1:12" ht="26.25" customHeight="1">
      <c r="A9" s="448"/>
      <c r="B9" s="442" t="s">
        <v>209</v>
      </c>
      <c r="C9" s="445" t="s">
        <v>70</v>
      </c>
      <c r="D9" s="442" t="s">
        <v>4</v>
      </c>
      <c r="E9" s="442" t="s">
        <v>210</v>
      </c>
      <c r="F9" s="209" t="s">
        <v>89</v>
      </c>
      <c r="G9" s="442" t="s">
        <v>209</v>
      </c>
      <c r="H9" s="445" t="s">
        <v>70</v>
      </c>
      <c r="I9" s="442" t="s">
        <v>4</v>
      </c>
      <c r="J9" s="442" t="s">
        <v>210</v>
      </c>
      <c r="K9" s="209" t="s">
        <v>89</v>
      </c>
      <c r="L9" s="437"/>
    </row>
    <row r="10" spans="1:12" ht="29.25" customHeight="1">
      <c r="A10" s="443"/>
      <c r="B10" s="443"/>
      <c r="C10" s="446"/>
      <c r="D10" s="443"/>
      <c r="E10" s="443"/>
      <c r="F10" s="210" t="s">
        <v>90</v>
      </c>
      <c r="G10" s="443"/>
      <c r="H10" s="446"/>
      <c r="I10" s="443"/>
      <c r="J10" s="443"/>
      <c r="K10" s="210" t="s">
        <v>90</v>
      </c>
      <c r="L10" s="438"/>
    </row>
    <row r="11" spans="1:12" s="169" customFormat="1" ht="14.25">
      <c r="A11" s="165">
        <v>1</v>
      </c>
      <c r="B11" s="164">
        <v>2</v>
      </c>
      <c r="C11" s="165">
        <v>3</v>
      </c>
      <c r="D11" s="165">
        <v>4</v>
      </c>
      <c r="E11" s="165">
        <v>5</v>
      </c>
      <c r="F11" s="164">
        <v>6</v>
      </c>
      <c r="G11" s="164">
        <v>7</v>
      </c>
      <c r="H11" s="165">
        <v>8</v>
      </c>
      <c r="I11" s="165">
        <v>9</v>
      </c>
      <c r="J11" s="165">
        <v>10</v>
      </c>
      <c r="K11" s="164">
        <v>11</v>
      </c>
      <c r="L11" s="166">
        <v>12</v>
      </c>
    </row>
    <row r="12" spans="1:12" s="17" customFormat="1" ht="24.75" customHeight="1">
      <c r="A12" s="4"/>
      <c r="B12" s="4" t="s">
        <v>133</v>
      </c>
      <c r="C12" s="4"/>
      <c r="D12" s="4"/>
      <c r="E12" s="13"/>
      <c r="F12" s="4"/>
      <c r="G12" s="4" t="s">
        <v>133</v>
      </c>
      <c r="H12" s="4"/>
      <c r="I12" s="4"/>
      <c r="J12" s="13"/>
      <c r="K12" s="4"/>
      <c r="L12" s="16"/>
    </row>
    <row r="13" spans="1:12" s="17" customFormat="1" ht="41.25" customHeight="1">
      <c r="A13" s="112"/>
      <c r="B13" s="111" t="s">
        <v>134</v>
      </c>
      <c r="C13" s="113" t="s">
        <v>267</v>
      </c>
      <c r="D13" s="112" t="s">
        <v>93</v>
      </c>
      <c r="E13" s="114">
        <v>1</v>
      </c>
      <c r="F13" s="115">
        <f>SUM(F14:F23)</f>
        <v>395655002</v>
      </c>
      <c r="G13" s="111" t="s">
        <v>134</v>
      </c>
      <c r="H13" s="113" t="str">
        <f>'T-C.32'!C53</f>
        <v>Kantor Kecamatan Kuala Betara</v>
      </c>
      <c r="I13" s="112" t="s">
        <v>93</v>
      </c>
      <c r="J13" s="114">
        <v>1</v>
      </c>
      <c r="K13" s="115">
        <f>SUM(K14:K23)</f>
        <v>417655002</v>
      </c>
      <c r="L13" s="115"/>
    </row>
    <row r="14" spans="1:12" s="18" customFormat="1" ht="15">
      <c r="A14" s="36"/>
      <c r="B14" s="119" t="s">
        <v>41</v>
      </c>
      <c r="C14" s="120"/>
      <c r="D14" s="36" t="s">
        <v>92</v>
      </c>
      <c r="E14" s="121" t="s">
        <v>38</v>
      </c>
      <c r="F14" s="41">
        <f>'RENSTRA_Form.T.III.C.74'!P14</f>
        <v>5400000</v>
      </c>
      <c r="G14" s="119" t="s">
        <v>41</v>
      </c>
      <c r="H14" s="120"/>
      <c r="I14" s="36" t="s">
        <v>92</v>
      </c>
      <c r="J14" s="121" t="s">
        <v>38</v>
      </c>
      <c r="K14" s="22">
        <f>'[2]REKAP'!$O$14</f>
        <v>5400000</v>
      </c>
      <c r="L14" s="22"/>
    </row>
    <row r="15" spans="1:12" s="18" customFormat="1" ht="25.5">
      <c r="A15" s="36"/>
      <c r="B15" s="119" t="s">
        <v>42</v>
      </c>
      <c r="C15" s="120"/>
      <c r="D15" s="36" t="s">
        <v>94</v>
      </c>
      <c r="E15" s="121" t="s">
        <v>38</v>
      </c>
      <c r="F15" s="41">
        <f>'RENSTRA_Form.T.III.C.74'!P15</f>
        <v>34860000</v>
      </c>
      <c r="G15" s="119" t="s">
        <v>42</v>
      </c>
      <c r="H15" s="120"/>
      <c r="I15" s="36" t="s">
        <v>94</v>
      </c>
      <c r="J15" s="121" t="s">
        <v>38</v>
      </c>
      <c r="K15" s="22">
        <f>'[2]REKAP'!$O$15</f>
        <v>34860000</v>
      </c>
      <c r="L15" s="22"/>
    </row>
    <row r="16" spans="1:12" s="18" customFormat="1" ht="25.5">
      <c r="A16" s="36"/>
      <c r="B16" s="119" t="s">
        <v>43</v>
      </c>
      <c r="C16" s="122"/>
      <c r="D16" s="36" t="s">
        <v>95</v>
      </c>
      <c r="E16" s="121" t="s">
        <v>38</v>
      </c>
      <c r="F16" s="41">
        <f>'RENSTRA_Form.T.III.C.74'!P16</f>
        <v>147900000</v>
      </c>
      <c r="G16" s="119" t="s">
        <v>43</v>
      </c>
      <c r="H16" s="122"/>
      <c r="I16" s="36" t="s">
        <v>95</v>
      </c>
      <c r="J16" s="121" t="s">
        <v>38</v>
      </c>
      <c r="K16" s="22">
        <v>169900000</v>
      </c>
      <c r="L16" s="22"/>
    </row>
    <row r="17" spans="1:12" s="18" customFormat="1" ht="38.25">
      <c r="A17" s="36"/>
      <c r="B17" s="119" t="s">
        <v>44</v>
      </c>
      <c r="C17" s="122"/>
      <c r="D17" s="36" t="s">
        <v>96</v>
      </c>
      <c r="E17" s="121" t="s">
        <v>38</v>
      </c>
      <c r="F17" s="41">
        <f>'RENSTRA_Form.T.III.C.74'!P17</f>
        <v>18924421</v>
      </c>
      <c r="G17" s="119" t="s">
        <v>44</v>
      </c>
      <c r="H17" s="122"/>
      <c r="I17" s="36" t="s">
        <v>96</v>
      </c>
      <c r="J17" s="121" t="s">
        <v>38</v>
      </c>
      <c r="K17" s="22">
        <f>'[2]REKAP'!$O$17</f>
        <v>18924421</v>
      </c>
      <c r="L17" s="22"/>
    </row>
    <row r="18" spans="1:12" s="18" customFormat="1" ht="25.5">
      <c r="A18" s="36"/>
      <c r="B18" s="119" t="s">
        <v>45</v>
      </c>
      <c r="C18" s="122"/>
      <c r="D18" s="36" t="s">
        <v>88</v>
      </c>
      <c r="E18" s="121" t="s">
        <v>38</v>
      </c>
      <c r="F18" s="41">
        <f>'RENSTRA_Form.T.III.C.74'!P18</f>
        <v>43068315</v>
      </c>
      <c r="G18" s="119" t="s">
        <v>45</v>
      </c>
      <c r="H18" s="122"/>
      <c r="I18" s="36" t="s">
        <v>88</v>
      </c>
      <c r="J18" s="121" t="s">
        <v>38</v>
      </c>
      <c r="K18" s="22">
        <f>'[2]REKAP'!$O$18</f>
        <v>43068315</v>
      </c>
      <c r="L18" s="22"/>
    </row>
    <row r="19" spans="1:12" s="18" customFormat="1" ht="25.5">
      <c r="A19" s="36"/>
      <c r="B19" s="119" t="s">
        <v>46</v>
      </c>
      <c r="C19" s="119"/>
      <c r="D19" s="36" t="s">
        <v>97</v>
      </c>
      <c r="E19" s="121" t="s">
        <v>38</v>
      </c>
      <c r="F19" s="41">
        <f>'RENSTRA_Form.T.III.C.74'!P19</f>
        <v>7500000</v>
      </c>
      <c r="G19" s="119" t="s">
        <v>46</v>
      </c>
      <c r="H19" s="119"/>
      <c r="I19" s="36" t="s">
        <v>97</v>
      </c>
      <c r="J19" s="121" t="s">
        <v>38</v>
      </c>
      <c r="K19" s="22">
        <f>'[2]REKAP'!$O$19</f>
        <v>7500000</v>
      </c>
      <c r="L19" s="22"/>
    </row>
    <row r="20" spans="1:12" s="18" customFormat="1" ht="39" customHeight="1">
      <c r="A20" s="36"/>
      <c r="B20" s="119" t="s">
        <v>47</v>
      </c>
      <c r="C20" s="119"/>
      <c r="D20" s="36" t="s">
        <v>98</v>
      </c>
      <c r="E20" s="121" t="s">
        <v>38</v>
      </c>
      <c r="F20" s="41">
        <f>'RENSTRA_Form.T.III.C.74'!P20</f>
        <v>1752266</v>
      </c>
      <c r="G20" s="119" t="s">
        <v>47</v>
      </c>
      <c r="H20" s="119"/>
      <c r="I20" s="36" t="s">
        <v>98</v>
      </c>
      <c r="J20" s="121" t="s">
        <v>38</v>
      </c>
      <c r="K20" s="22">
        <f>'[2]REKAP'!$O$20</f>
        <v>1752266</v>
      </c>
      <c r="L20" s="22"/>
    </row>
    <row r="21" spans="1:12" s="18" customFormat="1" ht="25.5">
      <c r="A21" s="36"/>
      <c r="B21" s="119" t="s">
        <v>61</v>
      </c>
      <c r="C21" s="119"/>
      <c r="D21" s="36" t="s">
        <v>135</v>
      </c>
      <c r="E21" s="121" t="s">
        <v>38</v>
      </c>
      <c r="F21" s="41">
        <f>'RENSTRA_Form.T.III.C.74'!P21</f>
        <v>8100000</v>
      </c>
      <c r="G21" s="119" t="s">
        <v>61</v>
      </c>
      <c r="H21" s="119"/>
      <c r="I21" s="36" t="s">
        <v>135</v>
      </c>
      <c r="J21" s="121" t="s">
        <v>38</v>
      </c>
      <c r="K21" s="22">
        <f>'[2]REKAP'!$O$21</f>
        <v>8100000</v>
      </c>
      <c r="L21" s="22"/>
    </row>
    <row r="22" spans="1:12" s="18" customFormat="1" ht="25.5">
      <c r="A22" s="36"/>
      <c r="B22" s="119" t="s">
        <v>48</v>
      </c>
      <c r="C22" s="122"/>
      <c r="D22" s="36" t="s">
        <v>136</v>
      </c>
      <c r="E22" s="121" t="s">
        <v>38</v>
      </c>
      <c r="F22" s="41">
        <f>'RENSTRA_Form.T.III.C.74'!P22</f>
        <v>14000000</v>
      </c>
      <c r="G22" s="119" t="s">
        <v>48</v>
      </c>
      <c r="H22" s="122"/>
      <c r="I22" s="36" t="s">
        <v>136</v>
      </c>
      <c r="J22" s="121" t="s">
        <v>38</v>
      </c>
      <c r="K22" s="22">
        <f>'[2]REKAP'!$O$22</f>
        <v>14000000</v>
      </c>
      <c r="L22" s="22"/>
    </row>
    <row r="23" spans="1:12" s="18" customFormat="1" ht="27.75" customHeight="1">
      <c r="A23" s="36"/>
      <c r="B23" s="119" t="s">
        <v>49</v>
      </c>
      <c r="C23" s="119"/>
      <c r="D23" s="36" t="s">
        <v>99</v>
      </c>
      <c r="E23" s="121" t="s">
        <v>38</v>
      </c>
      <c r="F23" s="41">
        <f>'RENSTRA_Form.T.III.C.74'!P23</f>
        <v>114150000</v>
      </c>
      <c r="G23" s="119" t="s">
        <v>49</v>
      </c>
      <c r="H23" s="119"/>
      <c r="I23" s="36" t="s">
        <v>99</v>
      </c>
      <c r="J23" s="121" t="s">
        <v>38</v>
      </c>
      <c r="K23" s="22">
        <f>'[2]REKAP'!$O$23</f>
        <v>114150000</v>
      </c>
      <c r="L23" s="22"/>
    </row>
    <row r="24" spans="1:12" s="18" customFormat="1" ht="8.25" customHeight="1">
      <c r="A24" s="122"/>
      <c r="B24" s="119"/>
      <c r="C24" s="122"/>
      <c r="D24" s="122"/>
      <c r="E24" s="33"/>
      <c r="F24" s="22"/>
      <c r="G24" s="119"/>
      <c r="H24" s="122"/>
      <c r="I24" s="122"/>
      <c r="J24" s="33"/>
      <c r="K24" s="22"/>
      <c r="L24" s="22"/>
    </row>
    <row r="25" spans="1:12" s="17" customFormat="1" ht="43.5" customHeight="1">
      <c r="A25" s="128"/>
      <c r="B25" s="127" t="s">
        <v>17</v>
      </c>
      <c r="C25" s="113" t="s">
        <v>267</v>
      </c>
      <c r="D25" s="128" t="s">
        <v>100</v>
      </c>
      <c r="E25" s="130">
        <v>1</v>
      </c>
      <c r="F25" s="131">
        <f>SUM(F26:F28)</f>
        <v>124250000</v>
      </c>
      <c r="G25" s="127" t="s">
        <v>17</v>
      </c>
      <c r="H25" s="129" t="str">
        <f>H13</f>
        <v>Kantor Kecamatan Kuala Betara</v>
      </c>
      <c r="I25" s="128" t="s">
        <v>100</v>
      </c>
      <c r="J25" s="130">
        <v>1</v>
      </c>
      <c r="K25" s="131">
        <f>SUM(K26:K28)</f>
        <v>124250000</v>
      </c>
      <c r="L25" s="131"/>
    </row>
    <row r="26" spans="1:12" s="18" customFormat="1" ht="25.5">
      <c r="A26" s="132"/>
      <c r="B26" s="119" t="s">
        <v>137</v>
      </c>
      <c r="C26" s="122"/>
      <c r="D26" s="132" t="s">
        <v>101</v>
      </c>
      <c r="E26" s="34">
        <v>1</v>
      </c>
      <c r="F26" s="22">
        <f>'RENSTRA_Form.T.III.C.74'!P28</f>
        <v>26600000</v>
      </c>
      <c r="G26" s="119" t="s">
        <v>137</v>
      </c>
      <c r="H26" s="122"/>
      <c r="I26" s="132" t="s">
        <v>101</v>
      </c>
      <c r="J26" s="34">
        <v>1</v>
      </c>
      <c r="K26" s="22">
        <f>'[2]REKAP'!$O$26</f>
        <v>26600000</v>
      </c>
      <c r="L26" s="22"/>
    </row>
    <row r="27" spans="1:12" s="18" customFormat="1" ht="25.5">
      <c r="A27" s="132"/>
      <c r="B27" s="119" t="s">
        <v>50</v>
      </c>
      <c r="C27" s="122"/>
      <c r="D27" s="132" t="s">
        <v>138</v>
      </c>
      <c r="E27" s="34">
        <v>1</v>
      </c>
      <c r="F27" s="22">
        <f>'RENSTRA_Form.T.III.C.74'!P29</f>
        <v>72250000</v>
      </c>
      <c r="G27" s="119" t="s">
        <v>50</v>
      </c>
      <c r="H27" s="122"/>
      <c r="I27" s="132" t="s">
        <v>138</v>
      </c>
      <c r="J27" s="34">
        <v>1</v>
      </c>
      <c r="K27" s="22">
        <f>'[2]REKAP'!$O$27</f>
        <v>72250000</v>
      </c>
      <c r="L27" s="22"/>
    </row>
    <row r="28" spans="1:12" s="18" customFormat="1" ht="25.5">
      <c r="A28" s="132"/>
      <c r="B28" s="119" t="s">
        <v>139</v>
      </c>
      <c r="C28" s="122"/>
      <c r="D28" s="132" t="s">
        <v>140</v>
      </c>
      <c r="E28" s="34">
        <v>1</v>
      </c>
      <c r="F28" s="22">
        <f>'RENSTRA_Form.T.III.C.74'!P30</f>
        <v>25400000</v>
      </c>
      <c r="G28" s="119" t="s">
        <v>139</v>
      </c>
      <c r="H28" s="122"/>
      <c r="I28" s="132" t="s">
        <v>140</v>
      </c>
      <c r="J28" s="34">
        <v>1</v>
      </c>
      <c r="K28" s="22">
        <f>'[2]REKAP'!$O$28</f>
        <v>25400000</v>
      </c>
      <c r="L28" s="22"/>
    </row>
    <row r="29" spans="1:12" s="18" customFormat="1" ht="6" customHeight="1">
      <c r="A29" s="122"/>
      <c r="B29" s="119"/>
      <c r="C29" s="122"/>
      <c r="D29" s="122"/>
      <c r="E29" s="33"/>
      <c r="F29" s="22"/>
      <c r="G29" s="119"/>
      <c r="H29" s="122"/>
      <c r="I29" s="122"/>
      <c r="J29" s="33"/>
      <c r="K29" s="22"/>
      <c r="L29" s="22"/>
    </row>
    <row r="30" spans="1:12" s="17" customFormat="1" ht="38.25">
      <c r="A30" s="133"/>
      <c r="B30" s="127" t="s">
        <v>21</v>
      </c>
      <c r="C30" s="113" t="s">
        <v>267</v>
      </c>
      <c r="D30" s="133" t="s">
        <v>143</v>
      </c>
      <c r="E30" s="130">
        <v>1</v>
      </c>
      <c r="F30" s="131">
        <f>SUM(F31:F31)</f>
        <v>14675000</v>
      </c>
      <c r="G30" s="127" t="s">
        <v>21</v>
      </c>
      <c r="H30" s="129" t="str">
        <f>H25</f>
        <v>Kantor Kecamatan Kuala Betara</v>
      </c>
      <c r="I30" s="133" t="s">
        <v>143</v>
      </c>
      <c r="J30" s="130">
        <v>1</v>
      </c>
      <c r="K30" s="131">
        <f>SUM(K31:K31)</f>
        <v>14675000</v>
      </c>
      <c r="L30" s="131"/>
    </row>
    <row r="31" spans="1:12" s="18" customFormat="1" ht="25.5">
      <c r="A31" s="132"/>
      <c r="B31" s="119" t="s">
        <v>51</v>
      </c>
      <c r="C31" s="119"/>
      <c r="D31" s="132" t="s">
        <v>102</v>
      </c>
      <c r="E31" s="192">
        <v>1</v>
      </c>
      <c r="F31" s="191">
        <f>'RENSTRA_Form.T.III.C.74'!P34</f>
        <v>14675000</v>
      </c>
      <c r="G31" s="119" t="s">
        <v>51</v>
      </c>
      <c r="H31" s="119"/>
      <c r="I31" s="132" t="s">
        <v>102</v>
      </c>
      <c r="J31" s="192">
        <f>'RENSTRA_Form.T.III.C.74'!O34</f>
        <v>1</v>
      </c>
      <c r="K31" s="191">
        <f>'[2]REKAP'!$O$31</f>
        <v>14675000</v>
      </c>
      <c r="L31" s="22"/>
    </row>
    <row r="32" spans="1:12" s="18" customFormat="1" ht="6" customHeight="1">
      <c r="A32" s="122"/>
      <c r="B32" s="119"/>
      <c r="C32" s="122"/>
      <c r="D32" s="122"/>
      <c r="E32" s="33"/>
      <c r="F32" s="22"/>
      <c r="G32" s="119"/>
      <c r="H32" s="122"/>
      <c r="I32" s="122"/>
      <c r="J32" s="33"/>
      <c r="K32" s="22"/>
      <c r="L32" s="22"/>
    </row>
    <row r="33" spans="1:12" s="17" customFormat="1" ht="59.25" customHeight="1">
      <c r="A33" s="128"/>
      <c r="B33" s="127" t="s">
        <v>23</v>
      </c>
      <c r="C33" s="113" t="s">
        <v>267</v>
      </c>
      <c r="D33" s="128" t="s">
        <v>103</v>
      </c>
      <c r="E33" s="130">
        <v>1</v>
      </c>
      <c r="F33" s="131">
        <f>SUM(F34:F34)</f>
        <v>20000000</v>
      </c>
      <c r="G33" s="127" t="s">
        <v>23</v>
      </c>
      <c r="H33" s="129" t="str">
        <f>H30</f>
        <v>Kantor Kecamatan Kuala Betara</v>
      </c>
      <c r="I33" s="128" t="s">
        <v>103</v>
      </c>
      <c r="J33" s="130">
        <v>1</v>
      </c>
      <c r="K33" s="131">
        <f>SUM(K34:K34)</f>
        <v>20000000</v>
      </c>
      <c r="L33" s="131"/>
    </row>
    <row r="34" spans="1:12" s="18" customFormat="1" ht="25.5">
      <c r="A34" s="135"/>
      <c r="B34" s="119" t="s">
        <v>52</v>
      </c>
      <c r="C34" s="120"/>
      <c r="D34" s="135" t="s">
        <v>141</v>
      </c>
      <c r="E34" s="33" t="s">
        <v>284</v>
      </c>
      <c r="F34" s="22">
        <f>'RENSTRA_Form.T.III.C.74'!P37</f>
        <v>20000000</v>
      </c>
      <c r="G34" s="119" t="s">
        <v>52</v>
      </c>
      <c r="H34" s="120"/>
      <c r="I34" s="135" t="s">
        <v>141</v>
      </c>
      <c r="J34" s="33" t="s">
        <v>284</v>
      </c>
      <c r="K34" s="22">
        <f>'[2]REKAP'!$O$34</f>
        <v>20000000</v>
      </c>
      <c r="L34" s="22"/>
    </row>
    <row r="35" spans="1:12" s="18" customFormat="1" ht="6.75" customHeight="1">
      <c r="A35" s="122"/>
      <c r="B35" s="119"/>
      <c r="C35" s="122"/>
      <c r="D35" s="122"/>
      <c r="E35" s="33"/>
      <c r="F35" s="22"/>
      <c r="G35" s="119"/>
      <c r="H35" s="122"/>
      <c r="I35" s="122"/>
      <c r="J35" s="33"/>
      <c r="K35" s="22"/>
      <c r="L35" s="22"/>
    </row>
    <row r="36" spans="1:12" s="17" customFormat="1" ht="80.25" customHeight="1">
      <c r="A36" s="137"/>
      <c r="B36" s="136" t="s">
        <v>144</v>
      </c>
      <c r="C36" s="113" t="s">
        <v>267</v>
      </c>
      <c r="D36" s="137" t="s">
        <v>145</v>
      </c>
      <c r="E36" s="130">
        <v>1</v>
      </c>
      <c r="F36" s="131">
        <f>SUM(F37:F37)</f>
        <v>72192250</v>
      </c>
      <c r="G36" s="136" t="s">
        <v>144</v>
      </c>
      <c r="H36" s="129" t="str">
        <f>H33</f>
        <v>Kantor Kecamatan Kuala Betara</v>
      </c>
      <c r="I36" s="137" t="s">
        <v>145</v>
      </c>
      <c r="J36" s="130">
        <v>1</v>
      </c>
      <c r="K36" s="131">
        <f>SUM(K37:K37)</f>
        <v>72192250</v>
      </c>
      <c r="L36" s="131"/>
    </row>
    <row r="37" spans="1:12" s="18" customFormat="1" ht="30.75" customHeight="1">
      <c r="A37" s="36"/>
      <c r="B37" s="119" t="s">
        <v>146</v>
      </c>
      <c r="C37" s="120"/>
      <c r="D37" s="36" t="s">
        <v>147</v>
      </c>
      <c r="E37" s="21" t="s">
        <v>148</v>
      </c>
      <c r="F37" s="22">
        <f>'RENSTRA_Form.T.III.C.74'!P59</f>
        <v>72192250</v>
      </c>
      <c r="G37" s="119" t="s">
        <v>146</v>
      </c>
      <c r="H37" s="120"/>
      <c r="I37" s="36" t="s">
        <v>147</v>
      </c>
      <c r="J37" s="21" t="s">
        <v>148</v>
      </c>
      <c r="K37" s="22">
        <f>'[2]REKAP'!$O$40</f>
        <v>72192250</v>
      </c>
      <c r="L37" s="22"/>
    </row>
    <row r="38" spans="1:12" s="18" customFormat="1" ht="9.75" customHeight="1">
      <c r="A38" s="36"/>
      <c r="B38" s="119"/>
      <c r="C38" s="120"/>
      <c r="D38" s="36"/>
      <c r="E38" s="21"/>
      <c r="F38" s="22"/>
      <c r="G38" s="119"/>
      <c r="H38" s="120"/>
      <c r="I38" s="36"/>
      <c r="J38" s="21"/>
      <c r="K38" s="22"/>
      <c r="L38" s="22"/>
    </row>
    <row r="39" spans="1:12" s="17" customFormat="1" ht="57" customHeight="1">
      <c r="A39" s="127"/>
      <c r="B39" s="127" t="s">
        <v>149</v>
      </c>
      <c r="C39" s="113" t="s">
        <v>267</v>
      </c>
      <c r="D39" s="127" t="s">
        <v>150</v>
      </c>
      <c r="E39" s="130">
        <v>1</v>
      </c>
      <c r="F39" s="131">
        <f>SUM(F40:F41)</f>
        <v>123014354</v>
      </c>
      <c r="G39" s="127" t="s">
        <v>149</v>
      </c>
      <c r="H39" s="129" t="str">
        <f>H36</f>
        <v>Kantor Kecamatan Kuala Betara</v>
      </c>
      <c r="I39" s="127" t="s">
        <v>150</v>
      </c>
      <c r="J39" s="130">
        <v>1</v>
      </c>
      <c r="K39" s="131">
        <f>SUM(K40:K41)</f>
        <v>123014354</v>
      </c>
      <c r="L39" s="131"/>
    </row>
    <row r="40" spans="1:12" s="18" customFormat="1" ht="28.5" customHeight="1">
      <c r="A40" s="119"/>
      <c r="B40" s="119" t="s">
        <v>151</v>
      </c>
      <c r="C40" s="119"/>
      <c r="D40" s="119"/>
      <c r="E40" s="33"/>
      <c r="F40" s="22">
        <f>'RENSTRA_Form.T.III.C.74'!P62</f>
        <v>97014354</v>
      </c>
      <c r="G40" s="119" t="s">
        <v>151</v>
      </c>
      <c r="H40" s="119"/>
      <c r="I40" s="119"/>
      <c r="J40" s="33"/>
      <c r="K40" s="22">
        <f>'[2]REKAP'!$O$46</f>
        <v>97014354</v>
      </c>
      <c r="L40" s="22"/>
    </row>
    <row r="41" spans="1:12" s="18" customFormat="1" ht="24" customHeight="1">
      <c r="A41" s="119"/>
      <c r="B41" s="119" t="s">
        <v>285</v>
      </c>
      <c r="C41" s="119"/>
      <c r="D41" s="119"/>
      <c r="E41" s="33"/>
      <c r="F41" s="22">
        <f>'RENSTRA_Form.T.III.C.74'!P63</f>
        <v>26000000</v>
      </c>
      <c r="G41" s="119"/>
      <c r="H41" s="119"/>
      <c r="I41" s="119"/>
      <c r="J41" s="33"/>
      <c r="K41" s="22">
        <f>'RENSTRA_Form.T.III.C.74'!P63</f>
        <v>26000000</v>
      </c>
      <c r="L41" s="22"/>
    </row>
    <row r="42" spans="1:12" s="18" customFormat="1" ht="8.25" customHeight="1">
      <c r="A42" s="122"/>
      <c r="B42" s="119"/>
      <c r="C42" s="122"/>
      <c r="D42" s="122"/>
      <c r="E42" s="33"/>
      <c r="F42" s="22"/>
      <c r="G42" s="119"/>
      <c r="H42" s="122"/>
      <c r="I42" s="122"/>
      <c r="J42" s="33"/>
      <c r="K42" s="22"/>
      <c r="L42" s="22"/>
    </row>
    <row r="43" spans="1:12" s="17" customFormat="1" ht="43.5" customHeight="1">
      <c r="A43" s="127"/>
      <c r="B43" s="127" t="s">
        <v>152</v>
      </c>
      <c r="C43" s="113" t="s">
        <v>267</v>
      </c>
      <c r="D43" s="127" t="s">
        <v>153</v>
      </c>
      <c r="E43" s="130">
        <v>1</v>
      </c>
      <c r="F43" s="131">
        <f>SUM(F44:F44)</f>
        <v>12250000</v>
      </c>
      <c r="G43" s="127" t="s">
        <v>152</v>
      </c>
      <c r="H43" s="129" t="str">
        <f>H39</f>
        <v>Kantor Kecamatan Kuala Betara</v>
      </c>
      <c r="I43" s="127" t="s">
        <v>153</v>
      </c>
      <c r="J43" s="130">
        <v>1</v>
      </c>
      <c r="K43" s="131">
        <f>SUM(K44:K44)</f>
        <v>12250000</v>
      </c>
      <c r="L43" s="131"/>
    </row>
    <row r="44" spans="1:12" s="18" customFormat="1" ht="25.5">
      <c r="A44" s="119"/>
      <c r="B44" s="119" t="s">
        <v>154</v>
      </c>
      <c r="C44" s="119"/>
      <c r="D44" s="119" t="s">
        <v>155</v>
      </c>
      <c r="E44" s="33" t="s">
        <v>38</v>
      </c>
      <c r="F44" s="22">
        <f>'RENSTRA_Form.T.III.C.74'!P66</f>
        <v>12250000</v>
      </c>
      <c r="G44" s="119" t="s">
        <v>154</v>
      </c>
      <c r="H44" s="119"/>
      <c r="I44" s="119" t="s">
        <v>155</v>
      </c>
      <c r="J44" s="33" t="s">
        <v>38</v>
      </c>
      <c r="K44" s="22">
        <f>'[2]REKAP'!$O$43</f>
        <v>12250000</v>
      </c>
      <c r="L44" s="22"/>
    </row>
    <row r="45" spans="1:12" s="17" customFormat="1" ht="57" customHeight="1">
      <c r="A45" s="127"/>
      <c r="B45" s="127" t="s">
        <v>156</v>
      </c>
      <c r="C45" s="113" t="s">
        <v>267</v>
      </c>
      <c r="D45" s="127" t="s">
        <v>157</v>
      </c>
      <c r="E45" s="134" t="s">
        <v>234</v>
      </c>
      <c r="F45" s="131">
        <f>SUM(F46:F46)</f>
        <v>168450000</v>
      </c>
      <c r="G45" s="127" t="s">
        <v>156</v>
      </c>
      <c r="H45" s="129" t="str">
        <f>H43</f>
        <v>Kantor Kecamatan Kuala Betara</v>
      </c>
      <c r="I45" s="127" t="s">
        <v>157</v>
      </c>
      <c r="J45" s="134" t="s">
        <v>234</v>
      </c>
      <c r="K45" s="131">
        <f>SUM(K46:K46)</f>
        <v>168450000</v>
      </c>
      <c r="L45" s="131"/>
    </row>
    <row r="46" spans="1:12" s="18" customFormat="1" ht="25.5">
      <c r="A46" s="119"/>
      <c r="B46" s="119" t="s">
        <v>158</v>
      </c>
      <c r="C46" s="119"/>
      <c r="D46" s="119" t="s">
        <v>157</v>
      </c>
      <c r="E46" s="33" t="s">
        <v>234</v>
      </c>
      <c r="F46" s="22">
        <f>'RENSTRA_Form.T.III.C.74'!P69</f>
        <v>168450000</v>
      </c>
      <c r="G46" s="119" t="s">
        <v>158</v>
      </c>
      <c r="H46" s="119"/>
      <c r="I46" s="119" t="s">
        <v>157</v>
      </c>
      <c r="J46" s="33" t="str">
        <f>E46</f>
        <v>Peringkat 6</v>
      </c>
      <c r="K46" s="22">
        <f>'[2]REKAP'!$O$52</f>
        <v>168450000</v>
      </c>
      <c r="L46" s="22"/>
    </row>
    <row r="47" spans="1:12" s="18" customFormat="1" ht="12" customHeight="1">
      <c r="A47" s="119"/>
      <c r="B47" s="119"/>
      <c r="C47" s="119"/>
      <c r="D47" s="119"/>
      <c r="E47" s="21"/>
      <c r="F47" s="22"/>
      <c r="G47" s="119"/>
      <c r="H47" s="119"/>
      <c r="I47" s="119"/>
      <c r="J47" s="21"/>
      <c r="K47" s="22"/>
      <c r="L47" s="22"/>
    </row>
    <row r="48" spans="1:12" s="17" customFormat="1" ht="57" customHeight="1">
      <c r="A48" s="127"/>
      <c r="B48" s="127" t="s">
        <v>142</v>
      </c>
      <c r="C48" s="129" t="s">
        <v>267</v>
      </c>
      <c r="D48" s="127" t="s">
        <v>159</v>
      </c>
      <c r="E48" s="130">
        <v>1</v>
      </c>
      <c r="F48" s="131">
        <f>SUM(F49:F50)</f>
        <v>161819236</v>
      </c>
      <c r="G48" s="127" t="s">
        <v>142</v>
      </c>
      <c r="H48" s="129" t="str">
        <f>H45</f>
        <v>Kantor Kecamatan Kuala Betara</v>
      </c>
      <c r="I48" s="127" t="s">
        <v>159</v>
      </c>
      <c r="J48" s="130">
        <f>E48</f>
        <v>1</v>
      </c>
      <c r="K48" s="131">
        <f>SUM(K49:K50)</f>
        <v>161819236</v>
      </c>
      <c r="L48" s="131"/>
    </row>
    <row r="49" spans="1:12" s="18" customFormat="1" ht="25.5">
      <c r="A49" s="119"/>
      <c r="B49" s="119" t="s">
        <v>160</v>
      </c>
      <c r="C49" s="119"/>
      <c r="D49" s="119" t="s">
        <v>161</v>
      </c>
      <c r="E49" s="33" t="s">
        <v>234</v>
      </c>
      <c r="F49" s="22">
        <f>'RENSTRA_Form.T.III.C.74'!P72</f>
        <v>161819236</v>
      </c>
      <c r="G49" s="119" t="s">
        <v>160</v>
      </c>
      <c r="H49" s="119"/>
      <c r="I49" s="119" t="s">
        <v>161</v>
      </c>
      <c r="J49" s="134" t="str">
        <f>E49</f>
        <v>Peringkat 6</v>
      </c>
      <c r="K49" s="22">
        <f>'[2]REKAP'!$O$49</f>
        <v>161819236</v>
      </c>
      <c r="L49" s="22"/>
    </row>
    <row r="50" spans="1:12" s="18" customFormat="1" ht="8.25" customHeight="1">
      <c r="A50" s="122"/>
      <c r="B50" s="119"/>
      <c r="C50" s="122"/>
      <c r="D50" s="122"/>
      <c r="E50" s="33"/>
      <c r="F50" s="22"/>
      <c r="G50" s="119"/>
      <c r="H50" s="122"/>
      <c r="I50" s="122"/>
      <c r="J50" s="33"/>
      <c r="K50" s="22"/>
      <c r="L50" s="22"/>
    </row>
    <row r="51" spans="1:12" s="18" customFormat="1" ht="8.25" customHeight="1">
      <c r="A51" s="122"/>
      <c r="B51" s="119"/>
      <c r="C51" s="122"/>
      <c r="D51" s="122"/>
      <c r="E51" s="33"/>
      <c r="F51" s="22"/>
      <c r="G51" s="119"/>
      <c r="H51" s="122"/>
      <c r="I51" s="122"/>
      <c r="J51" s="33"/>
      <c r="K51" s="22"/>
      <c r="L51" s="22"/>
    </row>
    <row r="52" spans="1:12" s="17" customFormat="1" ht="69.75" customHeight="1">
      <c r="A52" s="127"/>
      <c r="B52" s="127" t="s">
        <v>261</v>
      </c>
      <c r="C52" s="129" t="s">
        <v>267</v>
      </c>
      <c r="D52" s="127" t="str">
        <f>'RENSTRA_Form.T.III.C.74'!F75</f>
        <v>Program pengembangan Wawasan kebangsaan</v>
      </c>
      <c r="E52" s="138">
        <v>1</v>
      </c>
      <c r="F52" s="255">
        <f>F53</f>
        <v>4600000</v>
      </c>
      <c r="G52" s="127" t="str">
        <f>B52</f>
        <v>Program Pengembangan wawasan Kebangsaan</v>
      </c>
      <c r="H52" s="129" t="str">
        <f>H48</f>
        <v>Kantor Kecamatan Kuala Betara</v>
      </c>
      <c r="I52" s="127" t="str">
        <f>D52</f>
        <v>Program pengembangan Wawasan kebangsaan</v>
      </c>
      <c r="J52" s="138">
        <v>1</v>
      </c>
      <c r="K52" s="131">
        <f>K53</f>
        <v>4600000</v>
      </c>
      <c r="L52" s="131"/>
    </row>
    <row r="53" spans="1:12" s="18" customFormat="1" ht="33.75" customHeight="1">
      <c r="A53" s="119"/>
      <c r="B53" s="119" t="s">
        <v>237</v>
      </c>
      <c r="C53" s="120"/>
      <c r="D53" s="119" t="s">
        <v>262</v>
      </c>
      <c r="E53" s="34">
        <v>1</v>
      </c>
      <c r="F53" s="157">
        <f>'RENSTRA_Form.T.III.C.74'!P76</f>
        <v>4600000</v>
      </c>
      <c r="G53" s="119" t="str">
        <f>B53</f>
        <v>Peningkatan Nilai-nilai Kebangsaan dan Daerah</v>
      </c>
      <c r="H53" s="120"/>
      <c r="I53" s="119" t="str">
        <f>D53</f>
        <v>Terlaksananya HUT RI Kecamatan</v>
      </c>
      <c r="J53" s="34">
        <v>1</v>
      </c>
      <c r="K53" s="22">
        <f>'[2]REKAP'!$O$37</f>
        <v>4600000</v>
      </c>
      <c r="L53" s="22"/>
    </row>
    <row r="54" spans="1:12" s="18" customFormat="1" ht="8.25" customHeight="1">
      <c r="A54" s="119"/>
      <c r="B54" s="119"/>
      <c r="C54" s="119"/>
      <c r="D54" s="119"/>
      <c r="E54" s="21"/>
      <c r="F54" s="22"/>
      <c r="G54" s="119"/>
      <c r="H54" s="119"/>
      <c r="I54" s="119"/>
      <c r="J54" s="21"/>
      <c r="K54" s="22"/>
      <c r="L54" s="22"/>
    </row>
    <row r="55" spans="1:12" s="17" customFormat="1" ht="69.75" customHeight="1">
      <c r="A55" s="127"/>
      <c r="B55" s="127" t="s">
        <v>62</v>
      </c>
      <c r="C55" s="129" t="s">
        <v>267</v>
      </c>
      <c r="D55" s="127"/>
      <c r="E55" s="138" t="s">
        <v>164</v>
      </c>
      <c r="F55" s="131">
        <f>SUM(F56:F56)</f>
        <v>10450000</v>
      </c>
      <c r="G55" s="127" t="s">
        <v>62</v>
      </c>
      <c r="H55" s="129" t="str">
        <f>H52</f>
        <v>Kantor Kecamatan Kuala Betara</v>
      </c>
      <c r="I55" s="127"/>
      <c r="J55" s="138" t="s">
        <v>164</v>
      </c>
      <c r="K55" s="131">
        <f>SUM(K56:K56)</f>
        <v>10450000</v>
      </c>
      <c r="L55" s="131"/>
    </row>
    <row r="56" spans="1:12" s="18" customFormat="1" ht="38.25">
      <c r="A56" s="119"/>
      <c r="B56" s="119" t="s">
        <v>162</v>
      </c>
      <c r="C56" s="120"/>
      <c r="D56" s="119" t="s">
        <v>163</v>
      </c>
      <c r="E56" s="34">
        <v>1</v>
      </c>
      <c r="F56" s="22">
        <f>'RENSTRA_Form.T.III.C.74'!P80</f>
        <v>10450000</v>
      </c>
      <c r="G56" s="119" t="s">
        <v>162</v>
      </c>
      <c r="H56" s="120"/>
      <c r="I56" s="119" t="s">
        <v>163</v>
      </c>
      <c r="J56" s="34">
        <v>1</v>
      </c>
      <c r="K56" s="22">
        <f>'[2]REKAP'!$O$55</f>
        <v>10450000</v>
      </c>
      <c r="L56" s="22"/>
    </row>
    <row r="57" spans="1:12" s="18" customFormat="1" ht="8.25" customHeight="1">
      <c r="A57" s="119"/>
      <c r="B57" s="119"/>
      <c r="C57" s="119"/>
      <c r="D57" s="119"/>
      <c r="E57" s="21"/>
      <c r="F57" s="22"/>
      <c r="G57" s="119"/>
      <c r="H57" s="119"/>
      <c r="I57" s="119"/>
      <c r="J57" s="21"/>
      <c r="K57" s="22"/>
      <c r="L57" s="22"/>
    </row>
    <row r="58" spans="1:12" s="17" customFormat="1" ht="70.5" customHeight="1">
      <c r="A58" s="127"/>
      <c r="B58" s="127" t="s">
        <v>165</v>
      </c>
      <c r="C58" s="129" t="s">
        <v>267</v>
      </c>
      <c r="D58" s="127"/>
      <c r="E58" s="254" t="s">
        <v>235</v>
      </c>
      <c r="F58" s="131">
        <f>SUM(F59:F59)</f>
        <v>9700000</v>
      </c>
      <c r="G58" s="127" t="s">
        <v>165</v>
      </c>
      <c r="H58" s="129">
        <f>H50</f>
        <v>0</v>
      </c>
      <c r="I58" s="127"/>
      <c r="J58" s="254" t="s">
        <v>235</v>
      </c>
      <c r="K58" s="131">
        <f>SUM(K59:K59)</f>
        <v>9700000</v>
      </c>
      <c r="L58" s="131"/>
    </row>
    <row r="59" spans="1:12" s="15" customFormat="1" ht="38.25">
      <c r="A59" s="140"/>
      <c r="B59" s="140" t="s">
        <v>166</v>
      </c>
      <c r="C59" s="140"/>
      <c r="D59" s="140" t="s">
        <v>167</v>
      </c>
      <c r="E59" s="253" t="s">
        <v>296</v>
      </c>
      <c r="F59" s="141">
        <f>'RENSTRA_Form.T.III.C.74'!P83</f>
        <v>9700000</v>
      </c>
      <c r="G59" s="140" t="s">
        <v>166</v>
      </c>
      <c r="H59" s="140"/>
      <c r="I59" s="140" t="s">
        <v>167</v>
      </c>
      <c r="J59" s="253" t="str">
        <f>E59</f>
        <v>38 Usulan Pembangunan</v>
      </c>
      <c r="K59" s="141">
        <f>'[2]REKAP'!$O$59</f>
        <v>9700000</v>
      </c>
      <c r="L59" s="141"/>
    </row>
    <row r="60" spans="1:12" s="18" customFormat="1" ht="8.25" customHeight="1">
      <c r="A60" s="119"/>
      <c r="B60" s="119"/>
      <c r="C60" s="119"/>
      <c r="D60" s="119"/>
      <c r="E60" s="21"/>
      <c r="F60" s="22"/>
      <c r="G60" s="119"/>
      <c r="H60" s="119"/>
      <c r="I60" s="119"/>
      <c r="J60" s="21"/>
      <c r="K60" s="22"/>
      <c r="L60" s="22"/>
    </row>
    <row r="61" spans="1:12" s="17" customFormat="1" ht="70.5" customHeight="1">
      <c r="A61" s="127"/>
      <c r="B61" s="127" t="s">
        <v>311</v>
      </c>
      <c r="C61" s="129" t="s">
        <v>283</v>
      </c>
      <c r="D61" s="127"/>
      <c r="E61" s="254">
        <v>1</v>
      </c>
      <c r="F61" s="131">
        <f>SUM(F62:F63)</f>
        <v>490138000</v>
      </c>
      <c r="G61" s="127" t="s">
        <v>299</v>
      </c>
      <c r="H61" s="129" t="s">
        <v>283</v>
      </c>
      <c r="I61" s="127"/>
      <c r="J61" s="254">
        <v>1</v>
      </c>
      <c r="K61" s="131">
        <f>SUM(K62:K63)</f>
        <v>1260138000</v>
      </c>
      <c r="L61" s="131"/>
    </row>
    <row r="62" spans="1:12" s="17" customFormat="1" ht="70.5" customHeight="1">
      <c r="A62" s="127"/>
      <c r="B62" s="140" t="s">
        <v>309</v>
      </c>
      <c r="C62" s="140"/>
      <c r="D62" s="140" t="s">
        <v>312</v>
      </c>
      <c r="E62" s="253">
        <v>1</v>
      </c>
      <c r="F62" s="141">
        <f>'RENSTRA_Form.T.III.C.74'!P86</f>
        <v>370138000</v>
      </c>
      <c r="G62" s="140" t="s">
        <v>300</v>
      </c>
      <c r="H62" s="140"/>
      <c r="I62" s="140" t="s">
        <v>302</v>
      </c>
      <c r="J62" s="253">
        <f>E62</f>
        <v>1</v>
      </c>
      <c r="K62" s="141">
        <v>1140138000</v>
      </c>
      <c r="L62" s="131"/>
    </row>
    <row r="63" spans="1:12" s="15" customFormat="1" ht="35.25" customHeight="1">
      <c r="A63" s="140"/>
      <c r="B63" s="140" t="s">
        <v>304</v>
      </c>
      <c r="C63" s="140"/>
      <c r="D63" s="140" t="s">
        <v>312</v>
      </c>
      <c r="E63" s="253">
        <v>1</v>
      </c>
      <c r="F63" s="141">
        <v>120000000</v>
      </c>
      <c r="G63" s="140" t="s">
        <v>304</v>
      </c>
      <c r="H63" s="140"/>
      <c r="I63" s="140" t="s">
        <v>302</v>
      </c>
      <c r="J63" s="253">
        <f>E63</f>
        <v>1</v>
      </c>
      <c r="K63" s="141">
        <v>120000000</v>
      </c>
      <c r="L63" s="141"/>
    </row>
    <row r="64" spans="1:12" s="18" customFormat="1" ht="8.25" customHeight="1">
      <c r="A64" s="119"/>
      <c r="B64" s="119"/>
      <c r="C64" s="119"/>
      <c r="D64" s="119"/>
      <c r="E64" s="21"/>
      <c r="F64" s="22"/>
      <c r="G64" s="119"/>
      <c r="H64" s="119"/>
      <c r="I64" s="119"/>
      <c r="J64" s="21"/>
      <c r="K64" s="22"/>
      <c r="L64" s="22"/>
    </row>
    <row r="65" spans="1:12" s="18" customFormat="1" ht="8.25" customHeight="1">
      <c r="A65" s="119"/>
      <c r="B65" s="119"/>
      <c r="C65" s="119"/>
      <c r="D65" s="119"/>
      <c r="E65" s="21"/>
      <c r="F65" s="22"/>
      <c r="G65" s="119"/>
      <c r="H65" s="119"/>
      <c r="I65" s="119"/>
      <c r="J65" s="21"/>
      <c r="K65" s="22"/>
      <c r="L65" s="22"/>
    </row>
    <row r="66" spans="1:12" s="15" customFormat="1" ht="6.75" customHeight="1" thickBot="1">
      <c r="A66" s="20"/>
      <c r="B66" s="20"/>
      <c r="C66" s="20"/>
      <c r="D66" s="20"/>
      <c r="E66" s="33"/>
      <c r="F66" s="22"/>
      <c r="G66" s="20"/>
      <c r="H66" s="20"/>
      <c r="I66" s="20"/>
      <c r="J66" s="33"/>
      <c r="K66" s="22"/>
      <c r="L66" s="22"/>
    </row>
    <row r="67" spans="1:12" s="23" customFormat="1" ht="18" customHeight="1" thickBot="1">
      <c r="A67" s="317"/>
      <c r="B67" s="317"/>
      <c r="C67" s="317"/>
      <c r="D67" s="317"/>
      <c r="E67" s="317"/>
      <c r="F67" s="318">
        <f>F55+F48+F45+F43+F36+F33+F30+F25+F13+F39+F52+F61+F58</f>
        <v>1607193842</v>
      </c>
      <c r="G67" s="317"/>
      <c r="H67" s="317"/>
      <c r="I67" s="317"/>
      <c r="J67" s="317"/>
      <c r="K67" s="318">
        <f>K55+K48+K45+K43+K36+K33+K30+K25+K13+K39+K52+K61+K58</f>
        <v>2399193842</v>
      </c>
      <c r="L67" s="318"/>
    </row>
    <row r="68" ht="15" thickTop="1"/>
  </sheetData>
  <sheetProtection/>
  <mergeCells count="15">
    <mergeCell ref="A8:A10"/>
    <mergeCell ref="C9:C10"/>
    <mergeCell ref="E9:E10"/>
    <mergeCell ref="B8:F8"/>
    <mergeCell ref="B9:B10"/>
    <mergeCell ref="D9:D10"/>
    <mergeCell ref="L8:L10"/>
    <mergeCell ref="G8:K8"/>
    <mergeCell ref="G9:G10"/>
    <mergeCell ref="C1:L1"/>
    <mergeCell ref="C2:L2"/>
    <mergeCell ref="C3:L3"/>
    <mergeCell ref="H9:H10"/>
    <mergeCell ref="J9:J10"/>
    <mergeCell ref="I9:I10"/>
  </mergeCells>
  <printOptions/>
  <pageMargins left="0.4724409448818898" right="0.35433070866141736" top="0.4724409448818898" bottom="0.35433070866141736" header="0.31496062992125984" footer="0.2362204724409449"/>
  <pageSetup horizontalDpi="300" verticalDpi="300" orientation="landscape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74" zoomScaleNormal="80" zoomScaleSheetLayoutView="74" zoomScalePageLayoutView="0" workbookViewId="0" topLeftCell="A1">
      <pane ySplit="11" topLeftCell="A14" activePane="bottomLeft" state="frozen"/>
      <selection pane="topLeft" activeCell="F1" sqref="F1"/>
      <selection pane="bottomLeft" activeCell="D43" sqref="D43"/>
    </sheetView>
  </sheetViews>
  <sheetFormatPr defaultColWidth="9.140625" defaultRowHeight="15"/>
  <cols>
    <col min="1" max="1" width="4.57421875" style="1" bestFit="1" customWidth="1"/>
    <col min="2" max="2" width="55.00390625" style="10" customWidth="1"/>
    <col min="3" max="3" width="13.8515625" style="1" customWidth="1"/>
    <col min="4" max="4" width="27.421875" style="1" customWidth="1"/>
    <col min="5" max="5" width="17.421875" style="10" customWidth="1"/>
    <col min="6" max="6" width="12.00390625" style="7" customWidth="1"/>
    <col min="7" max="7" width="12.00390625" style="1" bestFit="1" customWidth="1"/>
    <col min="8" max="16384" width="9.140625" style="1" customWidth="1"/>
  </cols>
  <sheetData>
    <row r="1" spans="1:6" ht="15">
      <c r="A1" s="208"/>
      <c r="B1" s="208"/>
      <c r="C1" s="208" t="s">
        <v>255</v>
      </c>
      <c r="D1" s="208"/>
      <c r="E1" s="208"/>
      <c r="F1" s="208"/>
    </row>
    <row r="2" spans="1:6" ht="15">
      <c r="A2" s="444" t="s">
        <v>256</v>
      </c>
      <c r="B2" s="444"/>
      <c r="C2" s="444"/>
      <c r="D2" s="444"/>
      <c r="E2" s="444"/>
      <c r="F2" s="444"/>
    </row>
    <row r="3" spans="1:6" ht="15">
      <c r="A3" s="444" t="s">
        <v>268</v>
      </c>
      <c r="B3" s="444"/>
      <c r="C3" s="444"/>
      <c r="D3" s="444"/>
      <c r="E3" s="444"/>
      <c r="F3" s="444"/>
    </row>
    <row r="4" spans="1:6" ht="15">
      <c r="A4" s="208"/>
      <c r="B4" s="208"/>
      <c r="C4" s="208"/>
      <c r="D4" s="208"/>
      <c r="E4" s="208"/>
      <c r="F4" s="208"/>
    </row>
    <row r="5" spans="1:6" ht="14.25">
      <c r="A5" s="2"/>
      <c r="B5" s="9"/>
      <c r="C5" s="9"/>
      <c r="D5" s="2"/>
      <c r="E5" s="12"/>
      <c r="F5" s="6"/>
    </row>
    <row r="6" ht="15">
      <c r="B6" s="47" t="s">
        <v>280</v>
      </c>
    </row>
    <row r="7" ht="15" thickBot="1"/>
    <row r="8" spans="1:6" ht="33" customHeight="1" thickTop="1">
      <c r="A8" s="447" t="s">
        <v>208</v>
      </c>
      <c r="B8" s="439" t="s">
        <v>211</v>
      </c>
      <c r="C8" s="440"/>
      <c r="D8" s="440"/>
      <c r="E8" s="441"/>
      <c r="F8" s="436" t="s">
        <v>6</v>
      </c>
    </row>
    <row r="9" spans="1:6" ht="26.25" customHeight="1">
      <c r="A9" s="448"/>
      <c r="B9" s="442" t="s">
        <v>209</v>
      </c>
      <c r="C9" s="445" t="s">
        <v>70</v>
      </c>
      <c r="D9" s="442" t="s">
        <v>4</v>
      </c>
      <c r="E9" s="209" t="s">
        <v>89</v>
      </c>
      <c r="F9" s="437"/>
    </row>
    <row r="10" spans="1:6" ht="29.25" customHeight="1">
      <c r="A10" s="443"/>
      <c r="B10" s="443"/>
      <c r="C10" s="446"/>
      <c r="D10" s="443"/>
      <c r="E10" s="210" t="s">
        <v>90</v>
      </c>
      <c r="F10" s="438"/>
    </row>
    <row r="11" spans="1:6" s="169" customFormat="1" ht="14.25">
      <c r="A11" s="165">
        <v>1</v>
      </c>
      <c r="B11" s="164">
        <v>2</v>
      </c>
      <c r="C11" s="165">
        <v>3</v>
      </c>
      <c r="D11" s="165">
        <v>4</v>
      </c>
      <c r="E11" s="164">
        <v>5</v>
      </c>
      <c r="F11" s="166">
        <v>6</v>
      </c>
    </row>
    <row r="12" spans="1:6" s="17" customFormat="1" ht="24.75" customHeight="1">
      <c r="A12" s="4"/>
      <c r="B12" s="4" t="s">
        <v>133</v>
      </c>
      <c r="C12" s="4"/>
      <c r="D12" s="4"/>
      <c r="E12" s="4"/>
      <c r="F12" s="16"/>
    </row>
    <row r="13" spans="1:6" s="17" customFormat="1" ht="40.5" customHeight="1">
      <c r="A13" s="112"/>
      <c r="B13" s="111" t="s">
        <v>134</v>
      </c>
      <c r="C13" s="113" t="str">
        <f>'T-C.33'!I13</f>
        <v>Kantor Kecamatan Kuala Betara</v>
      </c>
      <c r="D13" s="112" t="s">
        <v>93</v>
      </c>
      <c r="E13" s="115">
        <f>SUM(E14:E23)</f>
        <v>395655002</v>
      </c>
      <c r="F13" s="115"/>
    </row>
    <row r="14" spans="1:6" s="18" customFormat="1" ht="15">
      <c r="A14" s="36"/>
      <c r="B14" s="119" t="s">
        <v>41</v>
      </c>
      <c r="C14" s="120"/>
      <c r="D14" s="36" t="s">
        <v>92</v>
      </c>
      <c r="E14" s="41">
        <f>'[2]REKAP'!$O$14</f>
        <v>5400000</v>
      </c>
      <c r="F14" s="22"/>
    </row>
    <row r="15" spans="1:6" s="18" customFormat="1" ht="32.25" customHeight="1">
      <c r="A15" s="36"/>
      <c r="B15" s="119" t="s">
        <v>42</v>
      </c>
      <c r="C15" s="120"/>
      <c r="D15" s="36" t="s">
        <v>94</v>
      </c>
      <c r="E15" s="41">
        <f>'[2]REKAP'!$O$15</f>
        <v>34860000</v>
      </c>
      <c r="F15" s="22"/>
    </row>
    <row r="16" spans="1:6" s="18" customFormat="1" ht="32.25" customHeight="1">
      <c r="A16" s="36"/>
      <c r="B16" s="119" t="s">
        <v>43</v>
      </c>
      <c r="C16" s="122"/>
      <c r="D16" s="36" t="s">
        <v>95</v>
      </c>
      <c r="E16" s="41">
        <f>'[2]REKAP'!$O$16</f>
        <v>147900000</v>
      </c>
      <c r="F16" s="22"/>
    </row>
    <row r="17" spans="1:6" s="18" customFormat="1" ht="38.25">
      <c r="A17" s="36"/>
      <c r="B17" s="119" t="s">
        <v>44</v>
      </c>
      <c r="C17" s="122"/>
      <c r="D17" s="36" t="s">
        <v>96</v>
      </c>
      <c r="E17" s="41">
        <f>'[2]REKAP'!$O$17</f>
        <v>18924421</v>
      </c>
      <c r="F17" s="22"/>
    </row>
    <row r="18" spans="1:6" s="18" customFormat="1" ht="33.75" customHeight="1">
      <c r="A18" s="36"/>
      <c r="B18" s="119" t="s">
        <v>45</v>
      </c>
      <c r="C18" s="122"/>
      <c r="D18" s="36" t="s">
        <v>88</v>
      </c>
      <c r="E18" s="41">
        <f>'[2]REKAP'!$O$18</f>
        <v>43068315</v>
      </c>
      <c r="F18" s="22"/>
    </row>
    <row r="19" spans="1:6" s="18" customFormat="1" ht="36" customHeight="1">
      <c r="A19" s="36"/>
      <c r="B19" s="119" t="s">
        <v>46</v>
      </c>
      <c r="C19" s="119"/>
      <c r="D19" s="36" t="s">
        <v>97</v>
      </c>
      <c r="E19" s="41">
        <f>'[2]REKAP'!$O$19</f>
        <v>7500000</v>
      </c>
      <c r="F19" s="22"/>
    </row>
    <row r="20" spans="1:6" s="18" customFormat="1" ht="45" customHeight="1">
      <c r="A20" s="36"/>
      <c r="B20" s="119" t="s">
        <v>47</v>
      </c>
      <c r="C20" s="119"/>
      <c r="D20" s="36" t="s">
        <v>98</v>
      </c>
      <c r="E20" s="41">
        <f>'[2]REKAP'!$O$20</f>
        <v>1752266</v>
      </c>
      <c r="F20" s="22"/>
    </row>
    <row r="21" spans="1:6" s="18" customFormat="1" ht="25.5">
      <c r="A21" s="36"/>
      <c r="B21" s="119" t="s">
        <v>61</v>
      </c>
      <c r="C21" s="119"/>
      <c r="D21" s="36" t="s">
        <v>135</v>
      </c>
      <c r="E21" s="41">
        <f>'[2]REKAP'!$O$21</f>
        <v>8100000</v>
      </c>
      <c r="F21" s="22"/>
    </row>
    <row r="22" spans="1:6" s="18" customFormat="1" ht="29.25" customHeight="1">
      <c r="A22" s="36"/>
      <c r="B22" s="119" t="s">
        <v>48</v>
      </c>
      <c r="C22" s="122"/>
      <c r="D22" s="36" t="s">
        <v>136</v>
      </c>
      <c r="E22" s="41">
        <f>'[2]REKAP'!$O$22</f>
        <v>14000000</v>
      </c>
      <c r="F22" s="22"/>
    </row>
    <row r="23" spans="1:6" s="18" customFormat="1" ht="42.75" customHeight="1">
      <c r="A23" s="36"/>
      <c r="B23" s="119" t="s">
        <v>49</v>
      </c>
      <c r="C23" s="119"/>
      <c r="D23" s="36" t="s">
        <v>99</v>
      </c>
      <c r="E23" s="41">
        <f>'[2]REKAP'!$O$23</f>
        <v>114150000</v>
      </c>
      <c r="F23" s="22"/>
    </row>
    <row r="24" spans="1:6" s="18" customFormat="1" ht="8.25" customHeight="1">
      <c r="A24" s="122"/>
      <c r="B24" s="119"/>
      <c r="C24" s="122"/>
      <c r="D24" s="122"/>
      <c r="E24" s="22"/>
      <c r="F24" s="22"/>
    </row>
    <row r="25" spans="1:6" s="17" customFormat="1" ht="51" customHeight="1">
      <c r="A25" s="128"/>
      <c r="B25" s="127" t="s">
        <v>17</v>
      </c>
      <c r="C25" s="129" t="str">
        <f>C13</f>
        <v>Kantor Kecamatan Kuala Betara</v>
      </c>
      <c r="D25" s="128" t="s">
        <v>100</v>
      </c>
      <c r="E25" s="131">
        <f>SUM(E26:E28)</f>
        <v>124250000</v>
      </c>
      <c r="F25" s="131"/>
    </row>
    <row r="26" spans="1:6" s="18" customFormat="1" ht="36" customHeight="1">
      <c r="A26" s="306"/>
      <c r="B26" s="307" t="s">
        <v>137</v>
      </c>
      <c r="C26" s="309"/>
      <c r="D26" s="306" t="s">
        <v>101</v>
      </c>
      <c r="E26" s="308">
        <f>'[2]REKAP'!$O$26</f>
        <v>26600000</v>
      </c>
      <c r="F26" s="308"/>
    </row>
    <row r="27" spans="1:6" s="18" customFormat="1" ht="36" customHeight="1">
      <c r="A27" s="132"/>
      <c r="B27" s="119" t="s">
        <v>50</v>
      </c>
      <c r="C27" s="122"/>
      <c r="D27" s="132" t="s">
        <v>138</v>
      </c>
      <c r="E27" s="22">
        <f>'[2]REKAP'!$O$27</f>
        <v>72250000</v>
      </c>
      <c r="F27" s="22"/>
    </row>
    <row r="28" spans="1:6" s="18" customFormat="1" ht="36" customHeight="1">
      <c r="A28" s="132"/>
      <c r="B28" s="119" t="s">
        <v>139</v>
      </c>
      <c r="C28" s="122"/>
      <c r="D28" s="132" t="s">
        <v>140</v>
      </c>
      <c r="E28" s="22">
        <f>'[2]REKAP'!$O$28</f>
        <v>25400000</v>
      </c>
      <c r="F28" s="22"/>
    </row>
    <row r="29" spans="1:6" s="18" customFormat="1" ht="6" customHeight="1">
      <c r="A29" s="122"/>
      <c r="B29" s="119"/>
      <c r="C29" s="122"/>
      <c r="D29" s="122"/>
      <c r="E29" s="22"/>
      <c r="F29" s="22"/>
    </row>
    <row r="30" spans="1:6" s="17" customFormat="1" ht="45.75" customHeight="1">
      <c r="A30" s="133"/>
      <c r="B30" s="127" t="s">
        <v>21</v>
      </c>
      <c r="C30" s="129" t="str">
        <f>C25</f>
        <v>Kantor Kecamatan Kuala Betara</v>
      </c>
      <c r="D30" s="133" t="s">
        <v>143</v>
      </c>
      <c r="E30" s="131">
        <f>SUM(E31:E31)</f>
        <v>14675000</v>
      </c>
      <c r="F30" s="131"/>
    </row>
    <row r="31" spans="1:6" s="18" customFormat="1" ht="36.75" customHeight="1">
      <c r="A31" s="132"/>
      <c r="B31" s="119" t="s">
        <v>51</v>
      </c>
      <c r="C31" s="119"/>
      <c r="D31" s="132" t="s">
        <v>102</v>
      </c>
      <c r="E31" s="191">
        <f>'[2]REKAP'!$O$31</f>
        <v>14675000</v>
      </c>
      <c r="F31" s="22"/>
    </row>
    <row r="32" spans="1:6" s="18" customFormat="1" ht="6" customHeight="1">
      <c r="A32" s="122"/>
      <c r="B32" s="119"/>
      <c r="C32" s="122"/>
      <c r="D32" s="122"/>
      <c r="E32" s="22"/>
      <c r="F32" s="22"/>
    </row>
    <row r="33" spans="1:6" s="17" customFormat="1" ht="59.25" customHeight="1">
      <c r="A33" s="128"/>
      <c r="B33" s="127" t="s">
        <v>23</v>
      </c>
      <c r="C33" s="129" t="str">
        <f>C30</f>
        <v>Kantor Kecamatan Kuala Betara</v>
      </c>
      <c r="D33" s="128" t="s">
        <v>103</v>
      </c>
      <c r="E33" s="131">
        <f>SUM(E34:E34)</f>
        <v>20000000</v>
      </c>
      <c r="F33" s="131"/>
    </row>
    <row r="34" spans="1:6" s="18" customFormat="1" ht="25.5">
      <c r="A34" s="135"/>
      <c r="B34" s="119" t="s">
        <v>52</v>
      </c>
      <c r="C34" s="120"/>
      <c r="D34" s="135" t="s">
        <v>141</v>
      </c>
      <c r="E34" s="22">
        <f>'[2]REKAP'!$O$34</f>
        <v>20000000</v>
      </c>
      <c r="F34" s="22"/>
    </row>
    <row r="35" spans="1:6" s="18" customFormat="1" ht="6.75" customHeight="1">
      <c r="A35" s="122"/>
      <c r="B35" s="119"/>
      <c r="C35" s="122"/>
      <c r="D35" s="122"/>
      <c r="E35" s="22"/>
      <c r="F35" s="22"/>
    </row>
    <row r="36" spans="1:6" s="17" customFormat="1" ht="80.25" customHeight="1">
      <c r="A36" s="137"/>
      <c r="B36" s="136" t="s">
        <v>144</v>
      </c>
      <c r="C36" s="129" t="str">
        <f>C33</f>
        <v>Kantor Kecamatan Kuala Betara</v>
      </c>
      <c r="D36" s="137" t="s">
        <v>145</v>
      </c>
      <c r="E36" s="131">
        <f>SUM(E37:E37)</f>
        <v>72192250</v>
      </c>
      <c r="F36" s="131"/>
    </row>
    <row r="37" spans="1:6" s="18" customFormat="1" ht="30.75" customHeight="1">
      <c r="A37" s="36"/>
      <c r="B37" s="119" t="s">
        <v>258</v>
      </c>
      <c r="C37" s="120"/>
      <c r="D37" s="36" t="s">
        <v>233</v>
      </c>
      <c r="E37" s="22">
        <f>'[2]REKAP'!$O$40</f>
        <v>72192250</v>
      </c>
      <c r="F37" s="22"/>
    </row>
    <row r="38" spans="1:6" s="18" customFormat="1" ht="9.75" customHeight="1">
      <c r="A38" s="36"/>
      <c r="B38" s="119"/>
      <c r="C38" s="120"/>
      <c r="D38" s="36"/>
      <c r="E38" s="22"/>
      <c r="F38" s="22"/>
    </row>
    <row r="39" spans="1:6" s="17" customFormat="1" ht="57" customHeight="1">
      <c r="A39" s="127"/>
      <c r="B39" s="127" t="s">
        <v>149</v>
      </c>
      <c r="C39" s="129" t="str">
        <f>C36</f>
        <v>Kantor Kecamatan Kuala Betara</v>
      </c>
      <c r="D39" s="127" t="s">
        <v>150</v>
      </c>
      <c r="E39" s="131">
        <f>SUM(E40:E41)</f>
        <v>123014354</v>
      </c>
      <c r="F39" s="131"/>
    </row>
    <row r="40" spans="1:6" s="18" customFormat="1" ht="12.75">
      <c r="A40" s="119"/>
      <c r="B40" s="119" t="s">
        <v>151</v>
      </c>
      <c r="C40" s="119"/>
      <c r="D40" s="119"/>
      <c r="E40" s="22">
        <f>'[2]REKAP'!$O$46</f>
        <v>97014354</v>
      </c>
      <c r="F40" s="22"/>
    </row>
    <row r="41" spans="1:6" s="18" customFormat="1" ht="12.75">
      <c r="A41" s="119"/>
      <c r="B41" s="119" t="s">
        <v>281</v>
      </c>
      <c r="C41" s="119"/>
      <c r="D41" s="119"/>
      <c r="E41" s="22">
        <v>26000000</v>
      </c>
      <c r="F41" s="22"/>
    </row>
    <row r="42" spans="1:6" s="18" customFormat="1" ht="8.25" customHeight="1">
      <c r="A42" s="122"/>
      <c r="B42" s="119"/>
      <c r="C42" s="122"/>
      <c r="D42" s="122"/>
      <c r="E42" s="22"/>
      <c r="F42" s="22"/>
    </row>
    <row r="43" spans="1:6" s="17" customFormat="1" ht="43.5" customHeight="1">
      <c r="A43" s="127"/>
      <c r="B43" s="127" t="s">
        <v>152</v>
      </c>
      <c r="C43" s="129" t="str">
        <f>C39</f>
        <v>Kantor Kecamatan Kuala Betara</v>
      </c>
      <c r="D43" s="127" t="s">
        <v>153</v>
      </c>
      <c r="E43" s="131">
        <f>SUM(E44:E44)</f>
        <v>12250000</v>
      </c>
      <c r="F43" s="131"/>
    </row>
    <row r="44" spans="1:6" s="18" customFormat="1" ht="25.5">
      <c r="A44" s="197"/>
      <c r="B44" s="197" t="s">
        <v>154</v>
      </c>
      <c r="C44" s="197"/>
      <c r="D44" s="197" t="s">
        <v>155</v>
      </c>
      <c r="E44" s="494">
        <f>'[2]REKAP'!$O$43</f>
        <v>12250000</v>
      </c>
      <c r="F44" s="494"/>
    </row>
    <row r="45" spans="1:6" s="176" customFormat="1" ht="71.25" customHeight="1">
      <c r="A45" s="175"/>
      <c r="B45" s="175"/>
      <c r="C45" s="175"/>
      <c r="D45" s="175"/>
      <c r="E45" s="331"/>
      <c r="F45" s="331"/>
    </row>
    <row r="46" spans="1:6" s="17" customFormat="1" ht="57" customHeight="1">
      <c r="A46" s="111"/>
      <c r="B46" s="111" t="s">
        <v>156</v>
      </c>
      <c r="C46" s="113" t="str">
        <f>C43</f>
        <v>Kantor Kecamatan Kuala Betara</v>
      </c>
      <c r="D46" s="111" t="s">
        <v>157</v>
      </c>
      <c r="E46" s="115">
        <f>SUM(E47:E47)</f>
        <v>168450000</v>
      </c>
      <c r="F46" s="115"/>
    </row>
    <row r="47" spans="1:6" s="18" customFormat="1" ht="19.5" customHeight="1">
      <c r="A47" s="119"/>
      <c r="B47" s="119" t="s">
        <v>158</v>
      </c>
      <c r="C47" s="119"/>
      <c r="D47" s="119" t="s">
        <v>157</v>
      </c>
      <c r="E47" s="22">
        <f>'[2]REKAP'!$O$52</f>
        <v>168450000</v>
      </c>
      <c r="F47" s="22"/>
    </row>
    <row r="48" spans="1:6" s="18" customFormat="1" ht="12" customHeight="1">
      <c r="A48" s="119"/>
      <c r="B48" s="119"/>
      <c r="C48" s="119"/>
      <c r="D48" s="119"/>
      <c r="E48" s="22"/>
      <c r="F48" s="22"/>
    </row>
    <row r="49" spans="1:6" s="17" customFormat="1" ht="57" customHeight="1">
      <c r="A49" s="127"/>
      <c r="B49" s="127" t="s">
        <v>142</v>
      </c>
      <c r="C49" s="129" t="str">
        <f>C46</f>
        <v>Kantor Kecamatan Kuala Betara</v>
      </c>
      <c r="D49" s="127" t="s">
        <v>159</v>
      </c>
      <c r="E49" s="131">
        <f>SUM(E50:E51)</f>
        <v>161819236</v>
      </c>
      <c r="F49" s="131"/>
    </row>
    <row r="50" spans="1:6" s="18" customFormat="1" ht="37.5" customHeight="1">
      <c r="A50" s="119"/>
      <c r="B50" s="119" t="s">
        <v>160</v>
      </c>
      <c r="C50" s="119"/>
      <c r="D50" s="119" t="s">
        <v>161</v>
      </c>
      <c r="E50" s="22">
        <f>'[2]REKAP'!$O$49</f>
        <v>161819236</v>
      </c>
      <c r="F50" s="22"/>
    </row>
    <row r="51" spans="1:6" s="18" customFormat="1" ht="8.25" customHeight="1">
      <c r="A51" s="122"/>
      <c r="B51" s="119"/>
      <c r="C51" s="122"/>
      <c r="D51" s="122"/>
      <c r="E51" s="22"/>
      <c r="F51" s="22"/>
    </row>
    <row r="52" spans="1:6" s="18" customFormat="1" ht="8.25" customHeight="1">
      <c r="A52" s="122"/>
      <c r="B52" s="119"/>
      <c r="C52" s="122"/>
      <c r="D52" s="122"/>
      <c r="E52" s="22"/>
      <c r="F52" s="22"/>
    </row>
    <row r="53" spans="1:6" s="17" customFormat="1" ht="69.75" customHeight="1">
      <c r="A53" s="127"/>
      <c r="B53" s="127" t="s">
        <v>282</v>
      </c>
      <c r="C53" s="129" t="str">
        <f>C49</f>
        <v>Kantor Kecamatan Kuala Betara</v>
      </c>
      <c r="D53" s="127" t="str">
        <f>'RENSTRA_Form.T.III.C.74'!F75</f>
        <v>Program pengembangan Wawasan kebangsaan</v>
      </c>
      <c r="E53" s="255">
        <f>E54</f>
        <v>4600000</v>
      </c>
      <c r="F53" s="131"/>
    </row>
    <row r="54" spans="1:6" s="18" customFormat="1" ht="33.75" customHeight="1">
      <c r="A54" s="119"/>
      <c r="B54" s="119" t="s">
        <v>237</v>
      </c>
      <c r="C54" s="120"/>
      <c r="D54" s="119" t="str">
        <f>'RENSTRA_Form.T.III.C.74'!F76</f>
        <v>Peningkatan Nilai-nilai Kebangsaan dan Daerah</v>
      </c>
      <c r="E54" s="157">
        <f>'[2]REKAP'!$O$37</f>
        <v>4600000</v>
      </c>
      <c r="F54" s="22"/>
    </row>
    <row r="55" spans="1:6" s="18" customFormat="1" ht="8.25" customHeight="1">
      <c r="A55" s="119"/>
      <c r="B55" s="119"/>
      <c r="C55" s="119"/>
      <c r="D55" s="119"/>
      <c r="E55" s="22"/>
      <c r="F55" s="22"/>
    </row>
    <row r="56" spans="1:6" s="17" customFormat="1" ht="69.75" customHeight="1">
      <c r="A56" s="127"/>
      <c r="B56" s="127" t="s">
        <v>62</v>
      </c>
      <c r="C56" s="129" t="str">
        <f>C53</f>
        <v>Kantor Kecamatan Kuala Betara</v>
      </c>
      <c r="D56" s="127"/>
      <c r="E56" s="131">
        <f>SUM(E57:E57)</f>
        <v>10450000</v>
      </c>
      <c r="F56" s="131"/>
    </row>
    <row r="57" spans="1:6" s="18" customFormat="1" ht="45" customHeight="1">
      <c r="A57" s="119"/>
      <c r="B57" s="119" t="s">
        <v>162</v>
      </c>
      <c r="C57" s="120"/>
      <c r="D57" s="119" t="s">
        <v>163</v>
      </c>
      <c r="E57" s="22">
        <f>'[2]REKAP'!$O$55</f>
        <v>10450000</v>
      </c>
      <c r="F57" s="22"/>
    </row>
    <row r="58" spans="1:6" s="18" customFormat="1" ht="8.25" customHeight="1">
      <c r="A58" s="119"/>
      <c r="B58" s="119"/>
      <c r="C58" s="119"/>
      <c r="D58" s="119"/>
      <c r="E58" s="22"/>
      <c r="F58" s="22"/>
    </row>
    <row r="59" spans="1:6" s="18" customFormat="1" ht="63" customHeight="1">
      <c r="A59" s="127"/>
      <c r="B59" s="127" t="s">
        <v>165</v>
      </c>
      <c r="C59" s="129">
        <f>C54</f>
        <v>0</v>
      </c>
      <c r="D59" s="127"/>
      <c r="E59" s="131">
        <f>SUM(E60:E60)</f>
        <v>9700000</v>
      </c>
      <c r="F59" s="131"/>
    </row>
    <row r="60" spans="1:6" s="18" customFormat="1" ht="57.75" customHeight="1">
      <c r="A60" s="20"/>
      <c r="B60" s="20" t="s">
        <v>166</v>
      </c>
      <c r="C60" s="20"/>
      <c r="D60" s="20" t="s">
        <v>167</v>
      </c>
      <c r="E60" s="22">
        <f>'[2]REKAP'!$O$59</f>
        <v>9700000</v>
      </c>
      <c r="F60" s="22"/>
    </row>
    <row r="61" spans="1:6" s="18" customFormat="1" ht="27" customHeight="1">
      <c r="A61" s="20"/>
      <c r="B61" s="20"/>
      <c r="C61" s="20"/>
      <c r="D61" s="20"/>
      <c r="E61" s="22"/>
      <c r="F61" s="22"/>
    </row>
    <row r="62" spans="1:6" s="18" customFormat="1" ht="51" customHeight="1">
      <c r="A62" s="20"/>
      <c r="B62" s="127" t="s">
        <v>305</v>
      </c>
      <c r="C62" s="129" t="s">
        <v>283</v>
      </c>
      <c r="D62" s="127"/>
      <c r="E62" s="131">
        <f>SUM(E63:E64)</f>
        <v>490138000</v>
      </c>
      <c r="F62" s="22"/>
    </row>
    <row r="63" spans="1:6" s="18" customFormat="1" ht="48" customHeight="1">
      <c r="A63" s="20"/>
      <c r="B63" s="20" t="s">
        <v>309</v>
      </c>
      <c r="C63" s="20"/>
      <c r="D63" s="20" t="s">
        <v>310</v>
      </c>
      <c r="E63" s="22">
        <f>'RENSTRA_Form.T.III.C.74'!P86</f>
        <v>370138000</v>
      </c>
      <c r="F63" s="22"/>
    </row>
    <row r="64" spans="1:6" s="18" customFormat="1" ht="27" customHeight="1">
      <c r="A64" s="20"/>
      <c r="B64" s="20" t="s">
        <v>304</v>
      </c>
      <c r="C64" s="20"/>
      <c r="D64" s="20"/>
      <c r="E64" s="22">
        <v>120000000</v>
      </c>
      <c r="F64" s="22"/>
    </row>
    <row r="65" spans="1:6" s="15" customFormat="1" ht="6.75" customHeight="1" thickBot="1">
      <c r="A65" s="20"/>
      <c r="B65" s="20"/>
      <c r="C65" s="20"/>
      <c r="D65" s="20"/>
      <c r="E65" s="22"/>
      <c r="F65" s="22"/>
    </row>
    <row r="66" spans="1:6" s="23" customFormat="1" ht="18" customHeight="1" thickBot="1">
      <c r="A66" s="26"/>
      <c r="B66" s="26"/>
      <c r="C66" s="26"/>
      <c r="D66" s="26"/>
      <c r="E66" s="170">
        <f>E56+E49+E46+E43+E36+E33+E30+E25+E13+E39+E53+E59+E62</f>
        <v>1607193842</v>
      </c>
      <c r="F66" s="170"/>
    </row>
    <row r="67" ht="15" thickTop="1"/>
  </sheetData>
  <sheetProtection/>
  <mergeCells count="8">
    <mergeCell ref="A2:F2"/>
    <mergeCell ref="A3:F3"/>
    <mergeCell ref="A8:A10"/>
    <mergeCell ref="B8:E8"/>
    <mergeCell ref="F8:F10"/>
    <mergeCell ref="B9:B10"/>
    <mergeCell ref="C9:C10"/>
    <mergeCell ref="D9:D10"/>
  </mergeCells>
  <printOptions/>
  <pageMargins left="0.4724409448818898" right="0.5511811023622047" top="0.4724409448818898" bottom="1.3385826771653544" header="0.31496062992125984" footer="0.2362204724409449"/>
  <pageSetup horizontalDpi="300" verticalDpi="300" orientation="portrait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="70" zoomScaleNormal="80" zoomScaleSheetLayoutView="70" zoomScalePageLayoutView="0" workbookViewId="0" topLeftCell="A1">
      <pane ySplit="11" topLeftCell="A60" activePane="bottomLeft" state="frozen"/>
      <selection pane="topLeft" activeCell="F1" sqref="F1"/>
      <selection pane="bottomLeft" activeCell="H60" sqref="H60"/>
    </sheetView>
  </sheetViews>
  <sheetFormatPr defaultColWidth="9.140625" defaultRowHeight="15"/>
  <cols>
    <col min="1" max="2" width="3.57421875" style="1" customWidth="1"/>
    <col min="3" max="3" width="4.00390625" style="1" customWidth="1"/>
    <col min="4" max="4" width="3.7109375" style="1" customWidth="1"/>
    <col min="5" max="5" width="4.140625" style="10" customWidth="1"/>
    <col min="6" max="6" width="3.421875" style="1" customWidth="1"/>
    <col min="7" max="7" width="34.7109375" style="1" customWidth="1"/>
    <col min="8" max="8" width="28.421875" style="5" customWidth="1"/>
    <col min="9" max="9" width="12.8515625" style="10" customWidth="1"/>
    <col min="10" max="10" width="16.57421875" style="7" customWidth="1"/>
    <col min="11" max="11" width="19.57421875" style="7" customWidth="1"/>
    <col min="12" max="12" width="9.7109375" style="7" customWidth="1"/>
    <col min="13" max="13" width="14.421875" style="11" customWidth="1"/>
    <col min="14" max="15" width="19.57421875" style="11" customWidth="1"/>
    <col min="16" max="16384" width="9.140625" style="1" customWidth="1"/>
  </cols>
  <sheetData>
    <row r="1" spans="1:15" ht="15">
      <c r="A1" s="444" t="s">
        <v>251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346"/>
    </row>
    <row r="2" spans="1:15" ht="15">
      <c r="A2" s="444" t="s">
        <v>325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346"/>
    </row>
    <row r="3" spans="1:15" ht="15">
      <c r="A3" s="444" t="s">
        <v>326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346"/>
    </row>
    <row r="4" spans="1:12" ht="15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</row>
    <row r="5" spans="1:12" ht="14.25">
      <c r="A5" s="2"/>
      <c r="B5" s="2"/>
      <c r="C5" s="2"/>
      <c r="D5" s="2"/>
      <c r="E5" s="12"/>
      <c r="F5" s="2"/>
      <c r="G5" s="2"/>
      <c r="H5" s="2"/>
      <c r="I5" s="12"/>
      <c r="J5" s="6"/>
      <c r="K5" s="6"/>
      <c r="L5" s="6"/>
    </row>
    <row r="6" spans="1:15" ht="15">
      <c r="A6" s="47" t="s">
        <v>280</v>
      </c>
      <c r="B6" s="44"/>
      <c r="C6" s="44"/>
      <c r="D6" s="44"/>
      <c r="E6" s="44"/>
      <c r="F6" s="44"/>
      <c r="G6" s="10"/>
      <c r="H6" s="1"/>
      <c r="I6" s="1"/>
      <c r="J6" s="5"/>
      <c r="K6" s="10"/>
      <c r="L6" s="1"/>
      <c r="M6" s="7"/>
      <c r="N6" s="7"/>
      <c r="O6" s="7"/>
    </row>
    <row r="7" spans="1:15" ht="15.75" thickBot="1">
      <c r="A7" s="47"/>
      <c r="B7" s="44"/>
      <c r="C7" s="44"/>
      <c r="D7" s="44"/>
      <c r="E7" s="44"/>
      <c r="F7" s="44"/>
      <c r="G7" s="10"/>
      <c r="H7" s="1"/>
      <c r="I7" s="1"/>
      <c r="J7" s="5"/>
      <c r="K7" s="10"/>
      <c r="L7" s="1"/>
      <c r="M7" s="7"/>
      <c r="N7" s="7"/>
      <c r="O7" s="361"/>
    </row>
    <row r="8" spans="1:15" ht="33" customHeight="1" thickTop="1">
      <c r="A8" s="452" t="s">
        <v>0</v>
      </c>
      <c r="B8" s="453"/>
      <c r="C8" s="453"/>
      <c r="D8" s="453"/>
      <c r="E8" s="453"/>
      <c r="F8" s="454"/>
      <c r="G8" s="447" t="s">
        <v>3</v>
      </c>
      <c r="H8" s="447" t="s">
        <v>4</v>
      </c>
      <c r="I8" s="461" t="s">
        <v>316</v>
      </c>
      <c r="J8" s="462"/>
      <c r="K8" s="462"/>
      <c r="L8" s="463"/>
      <c r="M8" s="464" t="s">
        <v>317</v>
      </c>
      <c r="N8" s="465"/>
      <c r="O8" s="448" t="s">
        <v>327</v>
      </c>
    </row>
    <row r="9" spans="1:15" ht="26.25" customHeight="1">
      <c r="A9" s="455"/>
      <c r="B9" s="456"/>
      <c r="C9" s="456"/>
      <c r="D9" s="456"/>
      <c r="E9" s="456"/>
      <c r="F9" s="457"/>
      <c r="G9" s="448"/>
      <c r="H9" s="448"/>
      <c r="I9" s="445" t="s">
        <v>70</v>
      </c>
      <c r="J9" s="442" t="s">
        <v>5</v>
      </c>
      <c r="K9" s="27" t="s">
        <v>89</v>
      </c>
      <c r="L9" s="442" t="s">
        <v>91</v>
      </c>
      <c r="M9" s="442" t="s">
        <v>5</v>
      </c>
      <c r="N9" s="27" t="s">
        <v>89</v>
      </c>
      <c r="O9" s="448"/>
    </row>
    <row r="10" spans="1:15" ht="29.25" customHeight="1">
      <c r="A10" s="458"/>
      <c r="B10" s="459"/>
      <c r="C10" s="459"/>
      <c r="D10" s="459"/>
      <c r="E10" s="459"/>
      <c r="F10" s="460"/>
      <c r="G10" s="443"/>
      <c r="H10" s="443"/>
      <c r="I10" s="446"/>
      <c r="J10" s="443"/>
      <c r="K10" s="32" t="s">
        <v>90</v>
      </c>
      <c r="L10" s="443"/>
      <c r="M10" s="443"/>
      <c r="N10" s="32" t="s">
        <v>90</v>
      </c>
      <c r="O10" s="443"/>
    </row>
    <row r="11" spans="1:15" s="169" customFormat="1" ht="14.25">
      <c r="A11" s="449">
        <v>1</v>
      </c>
      <c r="B11" s="450"/>
      <c r="C11" s="450"/>
      <c r="D11" s="450"/>
      <c r="E11" s="450"/>
      <c r="F11" s="451"/>
      <c r="G11" s="164">
        <v>2</v>
      </c>
      <c r="H11" s="165">
        <v>3</v>
      </c>
      <c r="I11" s="165">
        <v>4</v>
      </c>
      <c r="J11" s="165">
        <v>5</v>
      </c>
      <c r="K11" s="164">
        <v>6</v>
      </c>
      <c r="L11" s="165">
        <v>7</v>
      </c>
      <c r="M11" s="166">
        <v>8</v>
      </c>
      <c r="N11" s="324">
        <v>9</v>
      </c>
      <c r="O11" s="165">
        <v>10</v>
      </c>
    </row>
    <row r="12" spans="1:15" s="17" customFormat="1" ht="12.75">
      <c r="A12" s="48">
        <v>3</v>
      </c>
      <c r="B12" s="49" t="s">
        <v>40</v>
      </c>
      <c r="C12" s="49" t="s">
        <v>40</v>
      </c>
      <c r="D12" s="50"/>
      <c r="E12" s="49"/>
      <c r="F12" s="45"/>
      <c r="G12" s="4" t="s">
        <v>133</v>
      </c>
      <c r="H12" s="4"/>
      <c r="I12" s="4"/>
      <c r="J12" s="13"/>
      <c r="K12" s="4"/>
      <c r="L12" s="4"/>
      <c r="M12" s="16"/>
      <c r="N12" s="347"/>
      <c r="O12" s="131"/>
    </row>
    <row r="13" spans="1:15" s="17" customFormat="1" ht="38.25">
      <c r="A13" s="108">
        <v>3</v>
      </c>
      <c r="B13" s="109" t="s">
        <v>40</v>
      </c>
      <c r="C13" s="109" t="s">
        <v>40</v>
      </c>
      <c r="D13" s="110">
        <v>19</v>
      </c>
      <c r="E13" s="109" t="s">
        <v>40</v>
      </c>
      <c r="F13" s="109"/>
      <c r="G13" s="111" t="s">
        <v>134</v>
      </c>
      <c r="H13" s="112" t="s">
        <v>93</v>
      </c>
      <c r="I13" s="113" t="str">
        <f>'RENSTRA_Form.T.III.C.74'!V13</f>
        <v>Kantor Kecamatan Kuala Betara</v>
      </c>
      <c r="J13" s="114">
        <v>1</v>
      </c>
      <c r="K13" s="115">
        <f>SUM(K14:K23)</f>
        <v>417655002</v>
      </c>
      <c r="L13" s="111"/>
      <c r="M13" s="114">
        <v>1</v>
      </c>
      <c r="N13" s="348">
        <f>SUM(N14:N23)</f>
        <v>417655002</v>
      </c>
      <c r="O13" s="131">
        <f aca="true" t="shared" si="0" ref="O13:O23">N13-K13</f>
        <v>0</v>
      </c>
    </row>
    <row r="14" spans="1:15" s="18" customFormat="1" ht="15">
      <c r="A14" s="117">
        <v>3</v>
      </c>
      <c r="B14" s="118" t="s">
        <v>40</v>
      </c>
      <c r="C14" s="118" t="s">
        <v>40</v>
      </c>
      <c r="D14" s="118">
        <v>19</v>
      </c>
      <c r="E14" s="118" t="s">
        <v>40</v>
      </c>
      <c r="F14" s="118" t="s">
        <v>40</v>
      </c>
      <c r="G14" s="119" t="s">
        <v>41</v>
      </c>
      <c r="H14" s="36" t="s">
        <v>92</v>
      </c>
      <c r="I14" s="120"/>
      <c r="J14" s="22" t="str">
        <f>'T-C.31'!J14</f>
        <v>12 bulan</v>
      </c>
      <c r="K14" s="22">
        <f>'T-C.31'!K14</f>
        <v>5400000</v>
      </c>
      <c r="L14" s="22" t="s">
        <v>213</v>
      </c>
      <c r="M14" s="22" t="str">
        <f>'T-C.31'!J14</f>
        <v>12 bulan</v>
      </c>
      <c r="N14" s="349">
        <v>5400000</v>
      </c>
      <c r="O14" s="22">
        <f t="shared" si="0"/>
        <v>0</v>
      </c>
    </row>
    <row r="15" spans="1:15" s="18" customFormat="1" ht="25.5">
      <c r="A15" s="117">
        <v>3</v>
      </c>
      <c r="B15" s="118" t="s">
        <v>40</v>
      </c>
      <c r="C15" s="118" t="s">
        <v>40</v>
      </c>
      <c r="D15" s="118">
        <v>19</v>
      </c>
      <c r="E15" s="118" t="s">
        <v>40</v>
      </c>
      <c r="F15" s="118" t="s">
        <v>53</v>
      </c>
      <c r="G15" s="119" t="s">
        <v>42</v>
      </c>
      <c r="H15" s="36" t="s">
        <v>94</v>
      </c>
      <c r="I15" s="120"/>
      <c r="J15" s="22" t="str">
        <f>'T-C.31'!J15</f>
        <v>12 bulan</v>
      </c>
      <c r="K15" s="22">
        <f>'T-C.31'!K15</f>
        <v>34860000</v>
      </c>
      <c r="L15" s="22" t="s">
        <v>213</v>
      </c>
      <c r="M15" s="22" t="str">
        <f>'T-C.31'!J15</f>
        <v>12 bulan</v>
      </c>
      <c r="N15" s="349">
        <v>34860000</v>
      </c>
      <c r="O15" s="22">
        <f t="shared" si="0"/>
        <v>0</v>
      </c>
    </row>
    <row r="16" spans="1:15" s="18" customFormat="1" ht="25.5">
      <c r="A16" s="117">
        <v>3</v>
      </c>
      <c r="B16" s="118" t="s">
        <v>40</v>
      </c>
      <c r="C16" s="118" t="s">
        <v>40</v>
      </c>
      <c r="D16" s="118">
        <v>19</v>
      </c>
      <c r="E16" s="118" t="s">
        <v>40</v>
      </c>
      <c r="F16" s="118" t="s">
        <v>54</v>
      </c>
      <c r="G16" s="119" t="s">
        <v>43</v>
      </c>
      <c r="H16" s="36" t="s">
        <v>95</v>
      </c>
      <c r="I16" s="122"/>
      <c r="J16" s="22" t="str">
        <f>'T-C.31'!J16</f>
        <v>12 bulan</v>
      </c>
      <c r="K16" s="22">
        <v>169900000</v>
      </c>
      <c r="L16" s="22" t="s">
        <v>213</v>
      </c>
      <c r="M16" s="22" t="str">
        <f>'T-C.31'!J16</f>
        <v>12 bulan</v>
      </c>
      <c r="N16" s="349">
        <v>169900000</v>
      </c>
      <c r="O16" s="22">
        <f t="shared" si="0"/>
        <v>0</v>
      </c>
    </row>
    <row r="17" spans="1:15" s="18" customFormat="1" ht="38.25">
      <c r="A17" s="117">
        <v>3</v>
      </c>
      <c r="B17" s="118" t="s">
        <v>40</v>
      </c>
      <c r="C17" s="118" t="s">
        <v>40</v>
      </c>
      <c r="D17" s="118">
        <v>19</v>
      </c>
      <c r="E17" s="118" t="s">
        <v>40</v>
      </c>
      <c r="F17" s="118" t="s">
        <v>55</v>
      </c>
      <c r="G17" s="119" t="s">
        <v>44</v>
      </c>
      <c r="H17" s="36" t="s">
        <v>96</v>
      </c>
      <c r="I17" s="122"/>
      <c r="J17" s="22" t="str">
        <f>'T-C.31'!J17</f>
        <v>12 bulan</v>
      </c>
      <c r="K17" s="22">
        <f>'T-C.31'!K17</f>
        <v>18924421</v>
      </c>
      <c r="L17" s="22" t="s">
        <v>213</v>
      </c>
      <c r="M17" s="22" t="str">
        <f>'T-C.31'!J17</f>
        <v>12 bulan</v>
      </c>
      <c r="N17" s="349">
        <v>18924421</v>
      </c>
      <c r="O17" s="22">
        <f t="shared" si="0"/>
        <v>0</v>
      </c>
    </row>
    <row r="18" spans="1:15" s="18" customFormat="1" ht="25.5">
      <c r="A18" s="117">
        <v>3</v>
      </c>
      <c r="B18" s="118" t="s">
        <v>40</v>
      </c>
      <c r="C18" s="118" t="s">
        <v>40</v>
      </c>
      <c r="D18" s="118">
        <v>19</v>
      </c>
      <c r="E18" s="118" t="s">
        <v>40</v>
      </c>
      <c r="F18" s="118">
        <v>10</v>
      </c>
      <c r="G18" s="119" t="s">
        <v>45</v>
      </c>
      <c r="H18" s="36" t="s">
        <v>88</v>
      </c>
      <c r="I18" s="122"/>
      <c r="J18" s="22" t="str">
        <f>'T-C.31'!J18</f>
        <v>12 bulan</v>
      </c>
      <c r="K18" s="22">
        <f>'T-C.31'!K18</f>
        <v>43068315</v>
      </c>
      <c r="L18" s="22" t="s">
        <v>213</v>
      </c>
      <c r="M18" s="22" t="str">
        <f>'T-C.31'!J18</f>
        <v>12 bulan</v>
      </c>
      <c r="N18" s="349">
        <v>43068315</v>
      </c>
      <c r="O18" s="22">
        <f t="shared" si="0"/>
        <v>0</v>
      </c>
    </row>
    <row r="19" spans="1:15" s="18" customFormat="1" ht="25.5">
      <c r="A19" s="117">
        <v>3</v>
      </c>
      <c r="B19" s="118" t="s">
        <v>40</v>
      </c>
      <c r="C19" s="118" t="s">
        <v>40</v>
      </c>
      <c r="D19" s="118">
        <v>19</v>
      </c>
      <c r="E19" s="118" t="s">
        <v>40</v>
      </c>
      <c r="F19" s="118" t="s">
        <v>56</v>
      </c>
      <c r="G19" s="119" t="s">
        <v>46</v>
      </c>
      <c r="H19" s="36" t="s">
        <v>97</v>
      </c>
      <c r="I19" s="119"/>
      <c r="J19" s="22" t="str">
        <f>'T-C.31'!J19</f>
        <v>12 bulan</v>
      </c>
      <c r="K19" s="22">
        <f>'T-C.31'!K19</f>
        <v>7500000</v>
      </c>
      <c r="L19" s="22" t="s">
        <v>213</v>
      </c>
      <c r="M19" s="22" t="str">
        <f>'T-C.31'!J19</f>
        <v>12 bulan</v>
      </c>
      <c r="N19" s="349">
        <v>7500000</v>
      </c>
      <c r="O19" s="22">
        <f t="shared" si="0"/>
        <v>0</v>
      </c>
    </row>
    <row r="20" spans="1:15" s="18" customFormat="1" ht="38.25">
      <c r="A20" s="117">
        <v>3</v>
      </c>
      <c r="B20" s="118" t="s">
        <v>40</v>
      </c>
      <c r="C20" s="118" t="s">
        <v>40</v>
      </c>
      <c r="D20" s="118">
        <v>19</v>
      </c>
      <c r="E20" s="118" t="s">
        <v>40</v>
      </c>
      <c r="F20" s="118">
        <v>13</v>
      </c>
      <c r="G20" s="119" t="s">
        <v>47</v>
      </c>
      <c r="H20" s="36" t="s">
        <v>98</v>
      </c>
      <c r="I20" s="119"/>
      <c r="J20" s="22" t="str">
        <f>'T-C.31'!J20</f>
        <v>12 bulan</v>
      </c>
      <c r="K20" s="22">
        <f>'T-C.31'!K20</f>
        <v>1752266</v>
      </c>
      <c r="L20" s="22" t="s">
        <v>213</v>
      </c>
      <c r="M20" s="22" t="str">
        <f>'T-C.31'!J20</f>
        <v>12 bulan</v>
      </c>
      <c r="N20" s="349">
        <v>1752266</v>
      </c>
      <c r="O20" s="22">
        <f t="shared" si="0"/>
        <v>0</v>
      </c>
    </row>
    <row r="21" spans="1:15" s="18" customFormat="1" ht="25.5">
      <c r="A21" s="117">
        <v>3</v>
      </c>
      <c r="B21" s="118" t="s">
        <v>40</v>
      </c>
      <c r="C21" s="118" t="s">
        <v>40</v>
      </c>
      <c r="D21" s="118">
        <v>19</v>
      </c>
      <c r="E21" s="118" t="s">
        <v>40</v>
      </c>
      <c r="F21" s="118">
        <v>14</v>
      </c>
      <c r="G21" s="119" t="s">
        <v>61</v>
      </c>
      <c r="H21" s="36" t="s">
        <v>135</v>
      </c>
      <c r="I21" s="119"/>
      <c r="J21" s="22" t="str">
        <f>'T-C.31'!J21</f>
        <v>12 bulan</v>
      </c>
      <c r="K21" s="22">
        <f>'T-C.31'!K21</f>
        <v>8100000</v>
      </c>
      <c r="L21" s="22" t="s">
        <v>213</v>
      </c>
      <c r="M21" s="22" t="str">
        <f>'T-C.31'!J21</f>
        <v>12 bulan</v>
      </c>
      <c r="N21" s="349">
        <v>8100000</v>
      </c>
      <c r="O21" s="22">
        <f t="shared" si="0"/>
        <v>0</v>
      </c>
    </row>
    <row r="22" spans="1:15" s="18" customFormat="1" ht="25.5">
      <c r="A22" s="117">
        <v>3</v>
      </c>
      <c r="B22" s="118" t="s">
        <v>40</v>
      </c>
      <c r="C22" s="118" t="s">
        <v>40</v>
      </c>
      <c r="D22" s="118">
        <v>19</v>
      </c>
      <c r="E22" s="118" t="s">
        <v>40</v>
      </c>
      <c r="F22" s="118" t="s">
        <v>57</v>
      </c>
      <c r="G22" s="119" t="s">
        <v>48</v>
      </c>
      <c r="H22" s="36" t="s">
        <v>136</v>
      </c>
      <c r="I22" s="122"/>
      <c r="J22" s="22" t="str">
        <f>'T-C.31'!J22</f>
        <v>12 bulan</v>
      </c>
      <c r="K22" s="22">
        <f>'T-C.31'!K22</f>
        <v>14000000</v>
      </c>
      <c r="L22" s="22" t="s">
        <v>213</v>
      </c>
      <c r="M22" s="22" t="str">
        <f>'T-C.31'!J22</f>
        <v>12 bulan</v>
      </c>
      <c r="N22" s="349">
        <v>14000000</v>
      </c>
      <c r="O22" s="22">
        <f t="shared" si="0"/>
        <v>0</v>
      </c>
    </row>
    <row r="23" spans="1:15" s="18" customFormat="1" ht="38.25">
      <c r="A23" s="117">
        <v>3</v>
      </c>
      <c r="B23" s="118" t="s">
        <v>40</v>
      </c>
      <c r="C23" s="118" t="s">
        <v>40</v>
      </c>
      <c r="D23" s="118">
        <v>19</v>
      </c>
      <c r="E23" s="118" t="s">
        <v>40</v>
      </c>
      <c r="F23" s="118" t="s">
        <v>58</v>
      </c>
      <c r="G23" s="119" t="s">
        <v>49</v>
      </c>
      <c r="H23" s="36" t="s">
        <v>99</v>
      </c>
      <c r="I23" s="119"/>
      <c r="J23" s="22" t="str">
        <f>'T-C.31'!J23</f>
        <v>12 bulan</v>
      </c>
      <c r="K23" s="22">
        <f>'T-C.31'!K23</f>
        <v>114150000</v>
      </c>
      <c r="L23" s="22" t="s">
        <v>213</v>
      </c>
      <c r="M23" s="22" t="str">
        <f>'T-C.31'!J23</f>
        <v>12 bulan</v>
      </c>
      <c r="N23" s="349">
        <v>114150000</v>
      </c>
      <c r="O23" s="22">
        <f t="shared" si="0"/>
        <v>0</v>
      </c>
    </row>
    <row r="24" spans="1:15" s="18" customFormat="1" ht="9.75" customHeight="1">
      <c r="A24" s="117"/>
      <c r="B24" s="123"/>
      <c r="C24" s="123"/>
      <c r="D24" s="123"/>
      <c r="E24" s="123"/>
      <c r="F24" s="123"/>
      <c r="G24" s="119"/>
      <c r="H24" s="122"/>
      <c r="I24" s="122"/>
      <c r="J24" s="33"/>
      <c r="K24" s="22"/>
      <c r="L24" s="122"/>
      <c r="M24" s="33"/>
      <c r="N24" s="349"/>
      <c r="O24" s="22"/>
    </row>
    <row r="25" spans="1:15" s="18" customFormat="1" ht="38.25">
      <c r="A25" s="124">
        <v>3</v>
      </c>
      <c r="B25" s="125" t="s">
        <v>40</v>
      </c>
      <c r="C25" s="125" t="s">
        <v>40</v>
      </c>
      <c r="D25" s="125">
        <v>19</v>
      </c>
      <c r="E25" s="125" t="s">
        <v>53</v>
      </c>
      <c r="F25" s="126"/>
      <c r="G25" s="127" t="s">
        <v>17</v>
      </c>
      <c r="H25" s="128" t="s">
        <v>100</v>
      </c>
      <c r="I25" s="129" t="str">
        <f>I13</f>
        <v>Kantor Kecamatan Kuala Betara</v>
      </c>
      <c r="J25" s="130">
        <v>1</v>
      </c>
      <c r="K25" s="131">
        <f>SUM(K26:K30)</f>
        <v>124250000</v>
      </c>
      <c r="L25" s="127"/>
      <c r="M25" s="130">
        <v>1</v>
      </c>
      <c r="N25" s="358">
        <f>SUM(N26:N30)</f>
        <v>124250000</v>
      </c>
      <c r="O25" s="358">
        <f aca="true" t="shared" si="1" ref="O25:O30">N25-K25</f>
        <v>0</v>
      </c>
    </row>
    <row r="26" spans="1:15" s="18" customFormat="1" ht="25.5">
      <c r="A26" s="117">
        <v>3</v>
      </c>
      <c r="B26" s="118" t="s">
        <v>40</v>
      </c>
      <c r="C26" s="118" t="s">
        <v>40</v>
      </c>
      <c r="D26" s="118">
        <v>19</v>
      </c>
      <c r="E26" s="118" t="s">
        <v>53</v>
      </c>
      <c r="F26" s="118">
        <v>20</v>
      </c>
      <c r="G26" s="119" t="s">
        <v>202</v>
      </c>
      <c r="H26" s="132" t="s">
        <v>328</v>
      </c>
      <c r="I26" s="129"/>
      <c r="J26" s="34">
        <f>'T-C.31'!J24</f>
        <v>0</v>
      </c>
      <c r="K26" s="190">
        <f>'T-C.31'!K24</f>
        <v>0</v>
      </c>
      <c r="L26" s="42" t="s">
        <v>213</v>
      </c>
      <c r="M26" s="34">
        <f>'RENSTRA_Form.T.III.C.74'!M26</f>
        <v>1</v>
      </c>
      <c r="N26" s="350">
        <v>0</v>
      </c>
      <c r="O26" s="22">
        <f t="shared" si="1"/>
        <v>0</v>
      </c>
    </row>
    <row r="27" spans="1:15" s="18" customFormat="1" ht="23.25" customHeight="1">
      <c r="A27" s="117">
        <v>3</v>
      </c>
      <c r="B27" s="118" t="s">
        <v>40</v>
      </c>
      <c r="C27" s="118" t="s">
        <v>40</v>
      </c>
      <c r="D27" s="118">
        <v>19</v>
      </c>
      <c r="E27" s="118" t="s">
        <v>53</v>
      </c>
      <c r="F27" s="118">
        <v>22</v>
      </c>
      <c r="G27" s="119" t="s">
        <v>289</v>
      </c>
      <c r="H27" s="132" t="s">
        <v>290</v>
      </c>
      <c r="I27" s="129"/>
      <c r="J27" s="34">
        <v>0</v>
      </c>
      <c r="K27" s="190">
        <v>0</v>
      </c>
      <c r="L27" s="42" t="s">
        <v>213</v>
      </c>
      <c r="M27" s="34">
        <f>'RENSTRA_Form.T.III.C.74'!M27</f>
        <v>1</v>
      </c>
      <c r="N27" s="350">
        <v>0</v>
      </c>
      <c r="O27" s="22">
        <f t="shared" si="1"/>
        <v>0</v>
      </c>
    </row>
    <row r="28" spans="1:15" s="17" customFormat="1" ht="25.5">
      <c r="A28" s="117">
        <v>3</v>
      </c>
      <c r="B28" s="118" t="s">
        <v>40</v>
      </c>
      <c r="C28" s="118" t="s">
        <v>40</v>
      </c>
      <c r="D28" s="118">
        <v>19</v>
      </c>
      <c r="E28" s="118" t="s">
        <v>53</v>
      </c>
      <c r="F28" s="118">
        <v>20</v>
      </c>
      <c r="G28" s="119" t="s">
        <v>137</v>
      </c>
      <c r="H28" s="132" t="s">
        <v>101</v>
      </c>
      <c r="I28" s="122"/>
      <c r="J28" s="34">
        <f>'T-C.31'!J26</f>
        <v>1</v>
      </c>
      <c r="K28" s="190">
        <f>'T-C.31'!K26</f>
        <v>26600000</v>
      </c>
      <c r="L28" s="42" t="s">
        <v>213</v>
      </c>
      <c r="M28" s="34">
        <f>'RENSTRA_Form.T.III.C.74'!M28</f>
        <v>1</v>
      </c>
      <c r="N28" s="350">
        <v>26600000</v>
      </c>
      <c r="O28" s="22">
        <f t="shared" si="1"/>
        <v>0</v>
      </c>
    </row>
    <row r="29" spans="1:15" s="18" customFormat="1" ht="25.5">
      <c r="A29" s="117">
        <v>3</v>
      </c>
      <c r="B29" s="118" t="s">
        <v>40</v>
      </c>
      <c r="C29" s="118" t="s">
        <v>40</v>
      </c>
      <c r="D29" s="118">
        <v>19</v>
      </c>
      <c r="E29" s="118" t="s">
        <v>53</v>
      </c>
      <c r="F29" s="118">
        <v>22</v>
      </c>
      <c r="G29" s="119" t="s">
        <v>50</v>
      </c>
      <c r="H29" s="132" t="s">
        <v>138</v>
      </c>
      <c r="I29" s="122"/>
      <c r="J29" s="34">
        <f>'T-C.31'!J27</f>
        <v>1</v>
      </c>
      <c r="K29" s="190">
        <f>'T-C.31'!K27</f>
        <v>72250000</v>
      </c>
      <c r="L29" s="42" t="s">
        <v>213</v>
      </c>
      <c r="M29" s="34">
        <f>'RENSTRA_Form.T.III.C.74'!M29</f>
        <v>1</v>
      </c>
      <c r="N29" s="350">
        <v>72250000</v>
      </c>
      <c r="O29" s="22">
        <f t="shared" si="1"/>
        <v>0</v>
      </c>
    </row>
    <row r="30" spans="1:15" s="18" customFormat="1" ht="25.5">
      <c r="A30" s="117">
        <v>3</v>
      </c>
      <c r="B30" s="118" t="s">
        <v>40</v>
      </c>
      <c r="C30" s="118" t="s">
        <v>40</v>
      </c>
      <c r="D30" s="118">
        <v>19</v>
      </c>
      <c r="E30" s="118" t="s">
        <v>53</v>
      </c>
      <c r="F30" s="118">
        <v>26</v>
      </c>
      <c r="G30" s="119" t="s">
        <v>139</v>
      </c>
      <c r="H30" s="132" t="s">
        <v>140</v>
      </c>
      <c r="I30" s="122"/>
      <c r="J30" s="34">
        <f>'T-C.31'!J28</f>
        <v>1</v>
      </c>
      <c r="K30" s="190">
        <f>'T-C.31'!K28</f>
        <v>25400000</v>
      </c>
      <c r="L30" s="42" t="s">
        <v>213</v>
      </c>
      <c r="M30" s="34">
        <f>'RENSTRA_Form.T.III.C.74'!M30</f>
        <v>1</v>
      </c>
      <c r="N30" s="350">
        <v>25400000</v>
      </c>
      <c r="O30" s="359">
        <f t="shared" si="1"/>
        <v>0</v>
      </c>
    </row>
    <row r="31" spans="1:15" s="18" customFormat="1" ht="12.75">
      <c r="A31" s="117"/>
      <c r="B31" s="123"/>
      <c r="C31" s="123"/>
      <c r="D31" s="123"/>
      <c r="E31" s="123"/>
      <c r="F31" s="123"/>
      <c r="G31" s="119"/>
      <c r="H31" s="122"/>
      <c r="I31" s="122"/>
      <c r="J31" s="33"/>
      <c r="K31" s="33"/>
      <c r="L31" s="33"/>
      <c r="M31" s="33"/>
      <c r="N31" s="351"/>
      <c r="O31" s="33"/>
    </row>
    <row r="32" spans="1:15" s="18" customFormat="1" ht="38.25">
      <c r="A32" s="124">
        <v>3</v>
      </c>
      <c r="B32" s="125" t="s">
        <v>40</v>
      </c>
      <c r="C32" s="125" t="s">
        <v>40</v>
      </c>
      <c r="D32" s="125">
        <v>19</v>
      </c>
      <c r="E32" s="125" t="s">
        <v>60</v>
      </c>
      <c r="F32" s="126"/>
      <c r="G32" s="127" t="s">
        <v>21</v>
      </c>
      <c r="H32" s="133" t="s">
        <v>143</v>
      </c>
      <c r="I32" s="129" t="str">
        <f>I25</f>
        <v>Kantor Kecamatan Kuala Betara</v>
      </c>
      <c r="J32" s="130">
        <v>1</v>
      </c>
      <c r="K32" s="131">
        <f>SUM(K33:K33)</f>
        <v>14675000</v>
      </c>
      <c r="L32" s="127"/>
      <c r="M32" s="134"/>
      <c r="N32" s="352">
        <f>SUM(N33:N33)</f>
        <v>14675000</v>
      </c>
      <c r="O32" s="358">
        <f>N32-K32</f>
        <v>0</v>
      </c>
    </row>
    <row r="33" spans="1:15" s="18" customFormat="1" ht="25.5">
      <c r="A33" s="117">
        <v>3</v>
      </c>
      <c r="B33" s="118" t="s">
        <v>40</v>
      </c>
      <c r="C33" s="118" t="s">
        <v>40</v>
      </c>
      <c r="D33" s="118">
        <v>19</v>
      </c>
      <c r="E33" s="118" t="s">
        <v>60</v>
      </c>
      <c r="F33" s="118" t="s">
        <v>53</v>
      </c>
      <c r="G33" s="119" t="s">
        <v>51</v>
      </c>
      <c r="H33" s="132" t="s">
        <v>102</v>
      </c>
      <c r="I33" s="119"/>
      <c r="J33" s="195">
        <v>1</v>
      </c>
      <c r="K33" s="191">
        <f>'T-C.31'!K31</f>
        <v>14675000</v>
      </c>
      <c r="L33" s="191" t="s">
        <v>132</v>
      </c>
      <c r="M33" s="195">
        <v>1</v>
      </c>
      <c r="N33" s="353">
        <v>14675000</v>
      </c>
      <c r="O33" s="22">
        <f>N33-K33</f>
        <v>0</v>
      </c>
    </row>
    <row r="34" spans="1:15" s="18" customFormat="1" ht="12.75">
      <c r="A34" s="117"/>
      <c r="B34" s="123"/>
      <c r="C34" s="123"/>
      <c r="D34" s="123"/>
      <c r="E34" s="123"/>
      <c r="F34" s="123"/>
      <c r="G34" s="119"/>
      <c r="H34" s="122"/>
      <c r="I34" s="122"/>
      <c r="J34" s="33"/>
      <c r="K34" s="22"/>
      <c r="L34" s="122"/>
      <c r="M34" s="33"/>
      <c r="N34" s="354"/>
      <c r="O34" s="359"/>
    </row>
    <row r="35" spans="1:15" s="18" customFormat="1" ht="51">
      <c r="A35" s="124">
        <v>3</v>
      </c>
      <c r="B35" s="125" t="s">
        <v>40</v>
      </c>
      <c r="C35" s="125" t="s">
        <v>40</v>
      </c>
      <c r="D35" s="125">
        <v>19</v>
      </c>
      <c r="E35" s="125" t="s">
        <v>59</v>
      </c>
      <c r="F35" s="126"/>
      <c r="G35" s="127" t="s">
        <v>23</v>
      </c>
      <c r="H35" s="128" t="s">
        <v>103</v>
      </c>
      <c r="I35" s="129" t="str">
        <f>I32</f>
        <v>Kantor Kecamatan Kuala Betara</v>
      </c>
      <c r="J35" s="130">
        <v>0.5</v>
      </c>
      <c r="K35" s="131">
        <f>SUM(K36:K36)</f>
        <v>20000000</v>
      </c>
      <c r="L35" s="127"/>
      <c r="M35" s="130">
        <v>0.5</v>
      </c>
      <c r="N35" s="352">
        <f>SUM(N36:N36)</f>
        <v>20000000</v>
      </c>
      <c r="O35" s="358">
        <f>N35-K35</f>
        <v>0</v>
      </c>
    </row>
    <row r="36" spans="1:15" s="18" customFormat="1" ht="25.5">
      <c r="A36" s="117">
        <v>3</v>
      </c>
      <c r="B36" s="118" t="s">
        <v>40</v>
      </c>
      <c r="C36" s="118" t="s">
        <v>40</v>
      </c>
      <c r="D36" s="118">
        <v>19</v>
      </c>
      <c r="E36" s="118" t="s">
        <v>59</v>
      </c>
      <c r="F36" s="118" t="s">
        <v>59</v>
      </c>
      <c r="G36" s="119" t="s">
        <v>52</v>
      </c>
      <c r="H36" s="135" t="s">
        <v>141</v>
      </c>
      <c r="I36" s="120"/>
      <c r="J36" s="195">
        <f>'T-C.31'!J33</f>
        <v>1</v>
      </c>
      <c r="K36" s="190">
        <f>'T-C.31'!K34</f>
        <v>20000000</v>
      </c>
      <c r="L36" s="190" t="s">
        <v>132</v>
      </c>
      <c r="M36" s="195">
        <f>'RENSTRA_Form.T.III.C.74'!O34</f>
        <v>1</v>
      </c>
      <c r="N36" s="355">
        <v>20000000</v>
      </c>
      <c r="O36" s="22">
        <f>N36-K36</f>
        <v>0</v>
      </c>
    </row>
    <row r="37" spans="1:15" s="18" customFormat="1" ht="12.75">
      <c r="A37" s="117"/>
      <c r="B37" s="123"/>
      <c r="C37" s="123"/>
      <c r="D37" s="123"/>
      <c r="E37" s="118"/>
      <c r="F37" s="118"/>
      <c r="G37" s="119"/>
      <c r="H37" s="122"/>
      <c r="I37" s="122"/>
      <c r="J37" s="33"/>
      <c r="K37" s="22"/>
      <c r="L37" s="119"/>
      <c r="M37" s="33"/>
      <c r="N37" s="354"/>
      <c r="O37" s="359"/>
    </row>
    <row r="38" spans="1:15" s="18" customFormat="1" ht="76.5">
      <c r="A38" s="124">
        <v>3</v>
      </c>
      <c r="B38" s="125" t="s">
        <v>40</v>
      </c>
      <c r="C38" s="125" t="s">
        <v>40</v>
      </c>
      <c r="D38" s="125">
        <v>19</v>
      </c>
      <c r="E38" s="125">
        <v>15</v>
      </c>
      <c r="F38" s="126"/>
      <c r="G38" s="136" t="s">
        <v>144</v>
      </c>
      <c r="H38" s="137" t="s">
        <v>145</v>
      </c>
      <c r="I38" s="129" t="str">
        <f>I35</f>
        <v>Kantor Kecamatan Kuala Betara</v>
      </c>
      <c r="J38" s="130">
        <v>1</v>
      </c>
      <c r="K38" s="131">
        <f>SUM(K39:K39)</f>
        <v>72192250</v>
      </c>
      <c r="L38" s="127"/>
      <c r="M38" s="134"/>
      <c r="N38" s="352">
        <f>SUM(N39)</f>
        <v>72192250</v>
      </c>
      <c r="O38" s="358">
        <f>N38-K38</f>
        <v>0</v>
      </c>
    </row>
    <row r="39" spans="1:15" s="17" customFormat="1" ht="25.5">
      <c r="A39" s="117">
        <v>3</v>
      </c>
      <c r="B39" s="118" t="s">
        <v>40</v>
      </c>
      <c r="C39" s="118" t="s">
        <v>40</v>
      </c>
      <c r="D39" s="118">
        <v>19</v>
      </c>
      <c r="E39" s="118">
        <v>15</v>
      </c>
      <c r="F39" s="118" t="s">
        <v>69</v>
      </c>
      <c r="G39" s="119" t="s">
        <v>258</v>
      </c>
      <c r="H39" s="36" t="s">
        <v>233</v>
      </c>
      <c r="I39" s="120"/>
      <c r="J39" s="315">
        <v>100</v>
      </c>
      <c r="K39" s="191">
        <f>'RENSTRA_Form.T.III.C.74'!P59</f>
        <v>72192250</v>
      </c>
      <c r="L39" s="191" t="s">
        <v>132</v>
      </c>
      <c r="M39" s="195">
        <f>'RENSTRA_Form.T.III.C.74'!O59</f>
        <v>1</v>
      </c>
      <c r="N39" s="353">
        <v>72192250</v>
      </c>
      <c r="O39" s="359">
        <f>N39-K39</f>
        <v>0</v>
      </c>
    </row>
    <row r="40" spans="1:15" s="18" customFormat="1" ht="15">
      <c r="A40" s="117"/>
      <c r="B40" s="123"/>
      <c r="C40" s="123"/>
      <c r="D40" s="123"/>
      <c r="E40" s="118"/>
      <c r="F40" s="118"/>
      <c r="G40" s="119"/>
      <c r="H40" s="36"/>
      <c r="I40" s="120"/>
      <c r="J40" s="21"/>
      <c r="K40" s="22"/>
      <c r="L40" s="34"/>
      <c r="M40" s="21"/>
      <c r="N40" s="354"/>
      <c r="O40" s="359"/>
    </row>
    <row r="41" spans="1:15" s="18" customFormat="1" ht="38.25">
      <c r="A41" s="124">
        <v>3</v>
      </c>
      <c r="B41" s="125" t="s">
        <v>40</v>
      </c>
      <c r="C41" s="125" t="s">
        <v>40</v>
      </c>
      <c r="D41" s="125">
        <v>19</v>
      </c>
      <c r="E41" s="125" t="s">
        <v>58</v>
      </c>
      <c r="F41" s="126"/>
      <c r="G41" s="127" t="s">
        <v>149</v>
      </c>
      <c r="H41" s="127" t="s">
        <v>150</v>
      </c>
      <c r="I41" s="129" t="str">
        <f>I38</f>
        <v>Kantor Kecamatan Kuala Betara</v>
      </c>
      <c r="J41" s="130">
        <v>1</v>
      </c>
      <c r="K41" s="131">
        <f>SUM(K42:K42)</f>
        <v>97014354</v>
      </c>
      <c r="L41" s="127"/>
      <c r="M41" s="134"/>
      <c r="N41" s="352">
        <f>SUM(N42:N42)</f>
        <v>97014354</v>
      </c>
      <c r="O41" s="358">
        <f>N41-K41</f>
        <v>0</v>
      </c>
    </row>
    <row r="42" spans="1:15" s="18" customFormat="1" ht="25.5">
      <c r="A42" s="117">
        <v>3</v>
      </c>
      <c r="B42" s="118" t="s">
        <v>40</v>
      </c>
      <c r="C42" s="118" t="s">
        <v>40</v>
      </c>
      <c r="D42" s="118">
        <v>19</v>
      </c>
      <c r="E42" s="118">
        <v>18</v>
      </c>
      <c r="F42" s="118" t="s">
        <v>54</v>
      </c>
      <c r="G42" s="119" t="s">
        <v>151</v>
      </c>
      <c r="H42" s="119"/>
      <c r="I42" s="119"/>
      <c r="J42" s="211">
        <v>1</v>
      </c>
      <c r="K42" s="190">
        <f>'T-C.31'!K40</f>
        <v>97014354</v>
      </c>
      <c r="L42" s="190" t="s">
        <v>132</v>
      </c>
      <c r="M42" s="212">
        <f>'RENSTRA_Form.T.III.C.74'!O62</f>
        <v>1</v>
      </c>
      <c r="N42" s="350">
        <v>97014354</v>
      </c>
      <c r="O42" s="22">
        <f>N42-K42</f>
        <v>0</v>
      </c>
    </row>
    <row r="43" spans="1:15" s="18" customFormat="1" ht="12.75">
      <c r="A43" s="117"/>
      <c r="B43" s="123"/>
      <c r="C43" s="123"/>
      <c r="D43" s="123"/>
      <c r="E43" s="118"/>
      <c r="F43" s="118"/>
      <c r="G43" s="119"/>
      <c r="H43" s="122"/>
      <c r="I43" s="122"/>
      <c r="J43" s="33"/>
      <c r="K43" s="22"/>
      <c r="L43" s="119"/>
      <c r="M43" s="33"/>
      <c r="N43" s="354"/>
      <c r="O43" s="359"/>
    </row>
    <row r="44" spans="1:15" s="18" customFormat="1" ht="38.25">
      <c r="A44" s="124">
        <v>3</v>
      </c>
      <c r="B44" s="125" t="s">
        <v>40</v>
      </c>
      <c r="C44" s="125" t="s">
        <v>40</v>
      </c>
      <c r="D44" s="125">
        <v>19</v>
      </c>
      <c r="E44" s="125">
        <v>16</v>
      </c>
      <c r="F44" s="126"/>
      <c r="G44" s="127" t="s">
        <v>152</v>
      </c>
      <c r="H44" s="127" t="s">
        <v>153</v>
      </c>
      <c r="I44" s="129" t="str">
        <f>I41</f>
        <v>Kantor Kecamatan Kuala Betara</v>
      </c>
      <c r="J44" s="130">
        <v>1</v>
      </c>
      <c r="K44" s="131">
        <f>SUM(K45:K45)</f>
        <v>12250000</v>
      </c>
      <c r="L44" s="127"/>
      <c r="M44" s="130">
        <v>1</v>
      </c>
      <c r="N44" s="352">
        <f>SUM(N45:N45)</f>
        <v>12250000</v>
      </c>
      <c r="O44" s="358">
        <f>N44-K44</f>
        <v>0</v>
      </c>
    </row>
    <row r="45" spans="1:15" s="17" customFormat="1" ht="25.5">
      <c r="A45" s="117">
        <v>3</v>
      </c>
      <c r="B45" s="118" t="s">
        <v>40</v>
      </c>
      <c r="C45" s="118" t="s">
        <v>40</v>
      </c>
      <c r="D45" s="118">
        <v>19</v>
      </c>
      <c r="E45" s="118">
        <v>16</v>
      </c>
      <c r="F45" s="118">
        <v>16</v>
      </c>
      <c r="G45" s="119" t="s">
        <v>154</v>
      </c>
      <c r="H45" s="119" t="s">
        <v>155</v>
      </c>
      <c r="I45" s="119"/>
      <c r="J45" s="190" t="str">
        <f>'T-C.31'!J44</f>
        <v>12 bulan</v>
      </c>
      <c r="K45" s="190">
        <f>'T-C.31'!K44</f>
        <v>12250000</v>
      </c>
      <c r="L45" s="190" t="s">
        <v>132</v>
      </c>
      <c r="M45" s="212">
        <f>'RENSTRA_Form.T.III.C.74'!O66</f>
        <v>1</v>
      </c>
      <c r="N45" s="350">
        <v>12250000</v>
      </c>
      <c r="O45" s="22">
        <f>N45-K45</f>
        <v>0</v>
      </c>
    </row>
    <row r="46" spans="1:15" s="18" customFormat="1" ht="38.25">
      <c r="A46" s="124">
        <v>3</v>
      </c>
      <c r="B46" s="125" t="s">
        <v>40</v>
      </c>
      <c r="C46" s="125" t="s">
        <v>40</v>
      </c>
      <c r="D46" s="125">
        <v>19</v>
      </c>
      <c r="E46" s="125">
        <v>20</v>
      </c>
      <c r="F46" s="126"/>
      <c r="G46" s="127" t="s">
        <v>156</v>
      </c>
      <c r="H46" s="127" t="s">
        <v>157</v>
      </c>
      <c r="I46" s="129" t="str">
        <f>I44</f>
        <v>Kantor Kecamatan Kuala Betara</v>
      </c>
      <c r="J46" s="158" t="str">
        <f>J47</f>
        <v>Peringkat 6</v>
      </c>
      <c r="K46" s="131">
        <f>SUM(K47:K47)</f>
        <v>168450000</v>
      </c>
      <c r="L46" s="127"/>
      <c r="M46" s="130" t="str">
        <f>M47</f>
        <v>Peringkat 6</v>
      </c>
      <c r="N46" s="352">
        <f>SUM(N47:N47)</f>
        <v>168450000</v>
      </c>
      <c r="O46" s="358">
        <f>N46-K46</f>
        <v>0</v>
      </c>
    </row>
    <row r="47" spans="1:15" s="17" customFormat="1" ht="21.75" customHeight="1">
      <c r="A47" s="117">
        <v>3</v>
      </c>
      <c r="B47" s="118" t="s">
        <v>40</v>
      </c>
      <c r="C47" s="118" t="s">
        <v>40</v>
      </c>
      <c r="D47" s="118">
        <v>19</v>
      </c>
      <c r="E47" s="118">
        <v>20</v>
      </c>
      <c r="F47" s="118" t="s">
        <v>69</v>
      </c>
      <c r="G47" s="119" t="s">
        <v>158</v>
      </c>
      <c r="H47" s="119" t="s">
        <v>157</v>
      </c>
      <c r="I47" s="119"/>
      <c r="J47" s="190" t="str">
        <f>'T-C.31'!J46</f>
        <v>Peringkat 6</v>
      </c>
      <c r="K47" s="190">
        <f>'T-C.31'!K46</f>
        <v>168450000</v>
      </c>
      <c r="L47" s="190" t="s">
        <v>132</v>
      </c>
      <c r="M47" s="212" t="str">
        <f>'RENSTRA_Form.T.III.C.74'!O69</f>
        <v>Peringkat 6</v>
      </c>
      <c r="N47" s="190">
        <v>168450000</v>
      </c>
      <c r="O47" s="359">
        <f>N47-K47</f>
        <v>0</v>
      </c>
    </row>
    <row r="48" spans="1:15" s="17" customFormat="1" ht="21.75" customHeight="1">
      <c r="A48" s="117"/>
      <c r="B48" s="118"/>
      <c r="C48" s="118"/>
      <c r="D48" s="118"/>
      <c r="E48" s="118"/>
      <c r="F48" s="118"/>
      <c r="G48" s="119"/>
      <c r="H48" s="119"/>
      <c r="I48" s="119"/>
      <c r="J48" s="190"/>
      <c r="K48" s="190"/>
      <c r="L48" s="190"/>
      <c r="M48" s="190"/>
      <c r="N48" s="198"/>
      <c r="O48" s="190"/>
    </row>
    <row r="49" spans="1:15" s="18" customFormat="1" ht="38.25">
      <c r="A49" s="124">
        <v>3</v>
      </c>
      <c r="B49" s="125" t="s">
        <v>40</v>
      </c>
      <c r="C49" s="125" t="s">
        <v>40</v>
      </c>
      <c r="D49" s="125">
        <v>19</v>
      </c>
      <c r="E49" s="125">
        <v>19</v>
      </c>
      <c r="F49" s="126"/>
      <c r="G49" s="127" t="s">
        <v>142</v>
      </c>
      <c r="H49" s="127" t="s">
        <v>159</v>
      </c>
      <c r="I49" s="129" t="str">
        <f>I46</f>
        <v>Kantor Kecamatan Kuala Betara</v>
      </c>
      <c r="J49" s="130">
        <v>1</v>
      </c>
      <c r="K49" s="131">
        <f>SUM(K50:K51)</f>
        <v>161819236</v>
      </c>
      <c r="L49" s="127"/>
      <c r="M49" s="130">
        <v>1</v>
      </c>
      <c r="N49" s="352">
        <f>SUM(N50:N51)</f>
        <v>161819236</v>
      </c>
      <c r="O49" s="358">
        <f>N49-K49</f>
        <v>0</v>
      </c>
    </row>
    <row r="50" spans="1:15" s="18" customFormat="1" ht="25.5">
      <c r="A50" s="117">
        <v>3</v>
      </c>
      <c r="B50" s="118" t="s">
        <v>40</v>
      </c>
      <c r="C50" s="118" t="s">
        <v>40</v>
      </c>
      <c r="D50" s="118">
        <v>19</v>
      </c>
      <c r="E50" s="118">
        <v>19</v>
      </c>
      <c r="F50" s="118" t="s">
        <v>60</v>
      </c>
      <c r="G50" s="119" t="s">
        <v>160</v>
      </c>
      <c r="H50" s="119" t="s">
        <v>161</v>
      </c>
      <c r="I50" s="119"/>
      <c r="J50" s="190" t="str">
        <f>'T-C.31'!J49</f>
        <v>Peringkat 6</v>
      </c>
      <c r="K50" s="190">
        <f>'T-C.31'!K49</f>
        <v>161819236</v>
      </c>
      <c r="L50" s="190" t="s">
        <v>132</v>
      </c>
      <c r="M50" s="212" t="str">
        <f>'RENSTRA_Form.T.III.C.74'!O72</f>
        <v>Peringkat 6</v>
      </c>
      <c r="N50" s="350">
        <v>161819236</v>
      </c>
      <c r="O50" s="22">
        <f>N50-K50</f>
        <v>0</v>
      </c>
    </row>
    <row r="51" spans="1:15" s="17" customFormat="1" ht="12.75">
      <c r="A51" s="117"/>
      <c r="B51" s="123"/>
      <c r="C51" s="123"/>
      <c r="D51" s="123"/>
      <c r="E51" s="123"/>
      <c r="F51" s="123"/>
      <c r="G51" s="119"/>
      <c r="H51" s="122"/>
      <c r="I51" s="122"/>
      <c r="J51" s="33"/>
      <c r="K51" s="22"/>
      <c r="L51" s="122"/>
      <c r="M51" s="33"/>
      <c r="N51" s="354"/>
      <c r="O51" s="359"/>
    </row>
    <row r="52" spans="1:15" s="17" customFormat="1" ht="12.75">
      <c r="A52" s="117"/>
      <c r="B52" s="123"/>
      <c r="C52" s="123"/>
      <c r="D52" s="123"/>
      <c r="E52" s="123"/>
      <c r="F52" s="123"/>
      <c r="G52" s="119"/>
      <c r="H52" s="122"/>
      <c r="I52" s="122"/>
      <c r="J52" s="33"/>
      <c r="K52" s="22"/>
      <c r="L52" s="122"/>
      <c r="M52" s="33"/>
      <c r="N52" s="354"/>
      <c r="O52" s="359"/>
    </row>
    <row r="53" spans="1:15" s="18" customFormat="1" ht="38.25">
      <c r="A53" s="124">
        <v>3</v>
      </c>
      <c r="B53" s="125" t="s">
        <v>40</v>
      </c>
      <c r="C53" s="125" t="s">
        <v>40</v>
      </c>
      <c r="D53" s="125">
        <v>19</v>
      </c>
      <c r="E53" s="125">
        <v>20</v>
      </c>
      <c r="F53" s="126"/>
      <c r="G53" s="127" t="str">
        <f>'T-C.31'!D52</f>
        <v>Program pengembangan Wawasan kebangsaan</v>
      </c>
      <c r="H53" s="127"/>
      <c r="I53" s="129" t="str">
        <f>I49</f>
        <v>Kantor Kecamatan Kuala Betara</v>
      </c>
      <c r="J53" s="138">
        <v>1</v>
      </c>
      <c r="K53" s="131">
        <f>SUM(K54:K54)</f>
        <v>4600000</v>
      </c>
      <c r="L53" s="127"/>
      <c r="M53" s="130">
        <f>M54</f>
        <v>1</v>
      </c>
      <c r="N53" s="352">
        <f>SUM(N54:N54)</f>
        <v>4600000</v>
      </c>
      <c r="O53" s="358">
        <f>N53-K53</f>
        <v>0</v>
      </c>
    </row>
    <row r="54" spans="1:15" s="18" customFormat="1" ht="25.5">
      <c r="A54" s="117">
        <v>3</v>
      </c>
      <c r="B54" s="118" t="s">
        <v>40</v>
      </c>
      <c r="C54" s="118" t="s">
        <v>40</v>
      </c>
      <c r="D54" s="118">
        <v>19</v>
      </c>
      <c r="E54" s="118">
        <v>20</v>
      </c>
      <c r="F54" s="118"/>
      <c r="G54" s="119" t="str">
        <f>'T-C.31'!D53</f>
        <v>Terlaksananya HUT RI Kecamatan</v>
      </c>
      <c r="H54" s="119" t="s">
        <v>240</v>
      </c>
      <c r="I54" s="120"/>
      <c r="J54" s="212">
        <v>1</v>
      </c>
      <c r="K54" s="190">
        <f>'T-C.31'!K53</f>
        <v>4600000</v>
      </c>
      <c r="L54" s="190" t="s">
        <v>132</v>
      </c>
      <c r="M54" s="212">
        <v>1</v>
      </c>
      <c r="N54" s="350">
        <v>4600000</v>
      </c>
      <c r="O54" s="22">
        <f>N54-K54</f>
        <v>0</v>
      </c>
    </row>
    <row r="55" spans="1:15" s="17" customFormat="1" ht="12.75">
      <c r="A55" s="117"/>
      <c r="B55" s="123"/>
      <c r="C55" s="123"/>
      <c r="D55" s="123"/>
      <c r="E55" s="123"/>
      <c r="F55" s="118"/>
      <c r="G55" s="119"/>
      <c r="H55" s="119"/>
      <c r="I55" s="119"/>
      <c r="J55" s="21"/>
      <c r="K55" s="22"/>
      <c r="L55" s="139"/>
      <c r="M55" s="21"/>
      <c r="N55" s="354"/>
      <c r="O55" s="359"/>
    </row>
    <row r="56" spans="1:15" s="18" customFormat="1" ht="38.25">
      <c r="A56" s="124">
        <v>3</v>
      </c>
      <c r="B56" s="125" t="s">
        <v>40</v>
      </c>
      <c r="C56" s="125" t="s">
        <v>40</v>
      </c>
      <c r="D56" s="125">
        <v>19</v>
      </c>
      <c r="E56" s="125">
        <v>28</v>
      </c>
      <c r="F56" s="126"/>
      <c r="G56" s="127" t="s">
        <v>62</v>
      </c>
      <c r="H56" s="127"/>
      <c r="I56" s="129" t="str">
        <f>I53</f>
        <v>Kantor Kecamatan Kuala Betara</v>
      </c>
      <c r="J56" s="138" t="s">
        <v>164</v>
      </c>
      <c r="K56" s="131">
        <f>SUM(K57:K57)</f>
        <v>10450000</v>
      </c>
      <c r="L56" s="127"/>
      <c r="M56" s="134"/>
      <c r="N56" s="352">
        <f>SUM(N57:N57)</f>
        <v>10450000</v>
      </c>
      <c r="O56" s="358">
        <f>N56-K56</f>
        <v>0</v>
      </c>
    </row>
    <row r="57" spans="1:15" s="18" customFormat="1" ht="38.25">
      <c r="A57" s="117">
        <v>3</v>
      </c>
      <c r="B57" s="118" t="s">
        <v>40</v>
      </c>
      <c r="C57" s="118" t="s">
        <v>40</v>
      </c>
      <c r="D57" s="118">
        <v>19</v>
      </c>
      <c r="E57" s="118">
        <v>28</v>
      </c>
      <c r="F57" s="118">
        <v>22</v>
      </c>
      <c r="G57" s="119" t="s">
        <v>162</v>
      </c>
      <c r="H57" s="119" t="s">
        <v>163</v>
      </c>
      <c r="I57" s="120"/>
      <c r="J57" s="190">
        <f>'T-C.31'!J56</f>
        <v>1</v>
      </c>
      <c r="K57" s="190">
        <f>'T-C.31'!K56</f>
        <v>10450000</v>
      </c>
      <c r="L57" s="190" t="s">
        <v>132</v>
      </c>
      <c r="M57" s="212">
        <f>'RENSTRA_Form.T.III.C.74'!O80</f>
        <v>1</v>
      </c>
      <c r="N57" s="350">
        <v>10450000</v>
      </c>
      <c r="O57" s="22">
        <f>N57-K57</f>
        <v>0</v>
      </c>
    </row>
    <row r="58" spans="1:15" s="17" customFormat="1" ht="12.75">
      <c r="A58" s="117"/>
      <c r="B58" s="123"/>
      <c r="C58" s="123"/>
      <c r="D58" s="123"/>
      <c r="E58" s="123"/>
      <c r="F58" s="118"/>
      <c r="G58" s="119"/>
      <c r="H58" s="119"/>
      <c r="I58" s="119"/>
      <c r="J58" s="21"/>
      <c r="K58" s="22"/>
      <c r="L58" s="139"/>
      <c r="M58" s="21"/>
      <c r="N58" s="354"/>
      <c r="O58" s="359"/>
    </row>
    <row r="59" spans="1:15" s="17" customFormat="1" ht="25.5">
      <c r="A59" s="124">
        <v>3</v>
      </c>
      <c r="B59" s="125" t="s">
        <v>40</v>
      </c>
      <c r="C59" s="125" t="s">
        <v>40</v>
      </c>
      <c r="D59" s="125">
        <v>19</v>
      </c>
      <c r="E59" s="126">
        <v>29</v>
      </c>
      <c r="F59" s="126"/>
      <c r="G59" s="127" t="s">
        <v>165</v>
      </c>
      <c r="H59" s="127"/>
      <c r="I59" s="129">
        <f>I48</f>
        <v>0</v>
      </c>
      <c r="J59" s="130">
        <v>1</v>
      </c>
      <c r="K59" s="131">
        <f>SUM(K60:K60)</f>
        <v>9700000</v>
      </c>
      <c r="L59" s="127"/>
      <c r="M59" s="134"/>
      <c r="N59" s="352">
        <f>SUM(N60:N60)</f>
        <v>9700000</v>
      </c>
      <c r="O59" s="358">
        <f>N59-K59</f>
        <v>0</v>
      </c>
    </row>
    <row r="60" spans="1:15" s="17" customFormat="1" ht="38.25">
      <c r="A60" s="117">
        <v>3</v>
      </c>
      <c r="B60" s="118" t="s">
        <v>40</v>
      </c>
      <c r="C60" s="118" t="s">
        <v>40</v>
      </c>
      <c r="D60" s="118">
        <v>19</v>
      </c>
      <c r="E60" s="123">
        <v>29</v>
      </c>
      <c r="F60" s="118">
        <v>34</v>
      </c>
      <c r="G60" s="20" t="s">
        <v>166</v>
      </c>
      <c r="H60" s="20" t="s">
        <v>167</v>
      </c>
      <c r="I60" s="129" t="str">
        <f>I49</f>
        <v>Kantor Kecamatan Kuala Betara</v>
      </c>
      <c r="J60" s="212">
        <v>1</v>
      </c>
      <c r="K60" s="190">
        <f>'T-C.31'!K58</f>
        <v>9700000</v>
      </c>
      <c r="L60" s="190" t="s">
        <v>132</v>
      </c>
      <c r="M60" s="212"/>
      <c r="N60" s="350">
        <v>9700000</v>
      </c>
      <c r="O60" s="22">
        <f>N60-K60</f>
        <v>0</v>
      </c>
    </row>
    <row r="61" spans="1:15" s="17" customFormat="1" ht="12.75">
      <c r="A61" s="117"/>
      <c r="B61" s="123"/>
      <c r="C61" s="123"/>
      <c r="D61" s="123"/>
      <c r="E61" s="123"/>
      <c r="F61" s="118"/>
      <c r="G61" s="119"/>
      <c r="H61" s="119"/>
      <c r="I61" s="119"/>
      <c r="J61" s="21"/>
      <c r="K61" s="22"/>
      <c r="L61" s="139"/>
      <c r="M61" s="21"/>
      <c r="N61" s="354"/>
      <c r="O61" s="359"/>
    </row>
    <row r="62" spans="1:15" s="17" customFormat="1" ht="38.25">
      <c r="A62" s="124"/>
      <c r="B62" s="125"/>
      <c r="C62" s="125"/>
      <c r="D62" s="125"/>
      <c r="E62" s="126"/>
      <c r="F62" s="126"/>
      <c r="G62" s="127" t="s">
        <v>305</v>
      </c>
      <c r="H62" s="127"/>
      <c r="I62" s="129" t="s">
        <v>283</v>
      </c>
      <c r="J62" s="130">
        <v>1</v>
      </c>
      <c r="K62" s="131">
        <f>K63</f>
        <v>370138000</v>
      </c>
      <c r="L62" s="127"/>
      <c r="M62" s="134"/>
      <c r="N62" s="352">
        <f>SUM(N63:N63)</f>
        <v>1140138000</v>
      </c>
      <c r="O62" s="358">
        <f>N62-K62</f>
        <v>770000000</v>
      </c>
    </row>
    <row r="63" spans="1:15" s="17" customFormat="1" ht="38.25">
      <c r="A63" s="117"/>
      <c r="B63" s="118"/>
      <c r="C63" s="118"/>
      <c r="D63" s="118"/>
      <c r="E63" s="123"/>
      <c r="F63" s="118"/>
      <c r="G63" s="20" t="s">
        <v>309</v>
      </c>
      <c r="H63" s="20" t="s">
        <v>310</v>
      </c>
      <c r="I63" s="20"/>
      <c r="J63" s="212">
        <v>1</v>
      </c>
      <c r="K63" s="190">
        <v>370138000</v>
      </c>
      <c r="L63" s="190" t="s">
        <v>132</v>
      </c>
      <c r="M63" s="212"/>
      <c r="N63" s="350">
        <v>1140138000</v>
      </c>
      <c r="O63" s="22">
        <f>N63-K63</f>
        <v>770000000</v>
      </c>
    </row>
    <row r="64" spans="1:15" s="17" customFormat="1" ht="12.75">
      <c r="A64" s="117"/>
      <c r="B64" s="123"/>
      <c r="C64" s="123"/>
      <c r="D64" s="123"/>
      <c r="E64" s="123"/>
      <c r="F64" s="118"/>
      <c r="G64" s="119"/>
      <c r="H64" s="119"/>
      <c r="I64" s="119"/>
      <c r="J64" s="21"/>
      <c r="K64" s="22"/>
      <c r="L64" s="139"/>
      <c r="M64" s="21"/>
      <c r="N64" s="354"/>
      <c r="O64" s="359"/>
    </row>
    <row r="65" spans="1:15" s="17" customFormat="1" ht="12.75">
      <c r="A65" s="117"/>
      <c r="B65" s="123"/>
      <c r="C65" s="123"/>
      <c r="D65" s="123"/>
      <c r="E65" s="123"/>
      <c r="F65" s="118"/>
      <c r="G65" s="119"/>
      <c r="H65" s="119"/>
      <c r="I65" s="119"/>
      <c r="J65" s="21"/>
      <c r="K65" s="22"/>
      <c r="L65" s="139"/>
      <c r="M65" s="21"/>
      <c r="N65" s="354"/>
      <c r="O65" s="359"/>
    </row>
    <row r="66" spans="1:15" s="18" customFormat="1" ht="13.5" customHeight="1" thickBot="1">
      <c r="A66" s="143"/>
      <c r="B66" s="144"/>
      <c r="C66" s="144"/>
      <c r="D66" s="144"/>
      <c r="E66" s="144"/>
      <c r="F66" s="145"/>
      <c r="G66" s="146"/>
      <c r="H66" s="146"/>
      <c r="I66" s="146"/>
      <c r="J66" s="147"/>
      <c r="K66" s="148"/>
      <c r="L66" s="149"/>
      <c r="M66" s="147"/>
      <c r="N66" s="356"/>
      <c r="O66" s="362"/>
    </row>
    <row r="67" spans="1:15" s="18" customFormat="1" ht="32.25" customHeight="1" thickBot="1">
      <c r="A67" s="51" t="s">
        <v>76</v>
      </c>
      <c r="B67" s="46"/>
      <c r="C67" s="46"/>
      <c r="D67" s="46"/>
      <c r="E67" s="46"/>
      <c r="F67" s="46"/>
      <c r="G67" s="26"/>
      <c r="H67" s="26"/>
      <c r="I67" s="26"/>
      <c r="J67" s="26"/>
      <c r="K67" s="170">
        <f>K56+K49+K46+K44+K38+K35+K32+K25+K13+K41+K53+K62+K59</f>
        <v>1483193842</v>
      </c>
      <c r="L67" s="171"/>
      <c r="M67" s="170"/>
      <c r="N67" s="357">
        <f>N56+N49+N46+N44+N38+N35+N32+N25+N13+N41+N53+N62+N59</f>
        <v>2253193842</v>
      </c>
      <c r="O67" s="363">
        <f>O56+O49+O46+O44+O38+O35+O32+O25+O13+O41+O53+O62+O59</f>
        <v>770000000</v>
      </c>
    </row>
    <row r="68" spans="1:15" s="18" customFormat="1" ht="2.25" customHeight="1" thickTop="1">
      <c r="A68" s="47"/>
      <c r="B68" s="44"/>
      <c r="C68" s="44"/>
      <c r="D68" s="44"/>
      <c r="E68" s="44"/>
      <c r="F68" s="44"/>
      <c r="G68" s="10"/>
      <c r="H68" s="1"/>
      <c r="I68" s="1"/>
      <c r="J68" s="5"/>
      <c r="K68" s="10"/>
      <c r="L68" s="1"/>
      <c r="M68" s="7"/>
      <c r="N68" s="7"/>
      <c r="O68" s="360"/>
    </row>
    <row r="69" spans="10:12" ht="15">
      <c r="J69" s="1"/>
      <c r="K69" s="25"/>
      <c r="L69" s="25"/>
    </row>
    <row r="70" spans="10:12" ht="15">
      <c r="J70" s="1"/>
      <c r="K70" s="25"/>
      <c r="L70" s="25"/>
    </row>
    <row r="71" spans="10:12" ht="15">
      <c r="J71" s="1"/>
      <c r="K71" s="25"/>
      <c r="L71" s="25"/>
    </row>
    <row r="72" spans="10:12" ht="15">
      <c r="J72" s="1"/>
      <c r="K72" s="25"/>
      <c r="L72" s="25"/>
    </row>
    <row r="73" spans="10:12" ht="15">
      <c r="J73" s="1"/>
      <c r="K73" s="25"/>
      <c r="L73" s="25"/>
    </row>
    <row r="74" spans="10:12" ht="15">
      <c r="J74" s="1"/>
      <c r="K74" s="25"/>
      <c r="L74" s="25"/>
    </row>
    <row r="75" spans="10:12" ht="15">
      <c r="J75" s="1"/>
      <c r="K75" s="25"/>
      <c r="L75" s="25"/>
    </row>
    <row r="76" spans="10:12" ht="15">
      <c r="J76" s="1"/>
      <c r="K76" s="25"/>
      <c r="L76" s="25"/>
    </row>
    <row r="77" spans="10:12" ht="15">
      <c r="J77" s="1"/>
      <c r="K77" s="25"/>
      <c r="L77" s="25"/>
    </row>
    <row r="78" spans="10:12" ht="15">
      <c r="J78" s="1"/>
      <c r="K78" s="25"/>
      <c r="L78" s="25"/>
    </row>
    <row r="79" spans="10:12" ht="15">
      <c r="J79" s="1"/>
      <c r="K79" s="25"/>
      <c r="L79" s="25"/>
    </row>
    <row r="80" spans="10:12" ht="15">
      <c r="J80" s="1"/>
      <c r="K80" s="25"/>
      <c r="L80" s="25"/>
    </row>
    <row r="81" spans="10:12" ht="15">
      <c r="J81" s="1"/>
      <c r="K81" s="25"/>
      <c r="L81" s="25"/>
    </row>
    <row r="82" spans="10:12" ht="15">
      <c r="J82" s="1"/>
      <c r="K82" s="25"/>
      <c r="L82" s="25"/>
    </row>
    <row r="83" spans="10:12" ht="15">
      <c r="J83" s="1"/>
      <c r="K83" s="25"/>
      <c r="L83" s="25"/>
    </row>
    <row r="84" spans="10:12" ht="15">
      <c r="J84" s="1"/>
      <c r="K84" s="25"/>
      <c r="L84" s="25"/>
    </row>
    <row r="85" spans="10:12" ht="15">
      <c r="J85" s="1"/>
      <c r="K85" s="25"/>
      <c r="L85" s="25"/>
    </row>
    <row r="86" spans="10:12" ht="15">
      <c r="J86"/>
      <c r="K86" s="25"/>
      <c r="L86" s="25"/>
    </row>
  </sheetData>
  <sheetProtection/>
  <mergeCells count="15">
    <mergeCell ref="M8:N8"/>
    <mergeCell ref="I9:I10"/>
    <mergeCell ref="J9:J10"/>
    <mergeCell ref="L9:L10"/>
    <mergeCell ref="M9:M10"/>
    <mergeCell ref="A11:F11"/>
    <mergeCell ref="O8:O10"/>
    <mergeCell ref="A1:N1"/>
    <mergeCell ref="A2:N2"/>
    <mergeCell ref="A3:N3"/>
    <mergeCell ref="A4:L4"/>
    <mergeCell ref="A8:F10"/>
    <mergeCell ref="G8:G10"/>
    <mergeCell ref="H8:H10"/>
    <mergeCell ref="I8:L8"/>
  </mergeCells>
  <printOptions/>
  <pageMargins left="0.4724409448818898" right="0.15748031496062992" top="0.4724409448818898" bottom="0.35433070866141736" header="0.31496062992125984" footer="0.2362204724409449"/>
  <pageSetup horizontalDpi="300" verticalDpi="3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="78" zoomScaleNormal="80" zoomScaleSheetLayoutView="78" zoomScalePageLayoutView="0" workbookViewId="0" topLeftCell="A1">
      <pane ySplit="11" topLeftCell="A60" activePane="bottomLeft" state="frozen"/>
      <selection pane="topLeft" activeCell="F1" sqref="F1"/>
      <selection pane="bottomLeft" activeCell="I64" sqref="I64"/>
    </sheetView>
  </sheetViews>
  <sheetFormatPr defaultColWidth="9.140625" defaultRowHeight="15"/>
  <cols>
    <col min="1" max="2" width="3.57421875" style="1" customWidth="1"/>
    <col min="3" max="3" width="4.00390625" style="1" customWidth="1"/>
    <col min="4" max="4" width="3.7109375" style="1" customWidth="1"/>
    <col min="5" max="5" width="4.140625" style="10" customWidth="1"/>
    <col min="6" max="6" width="3.421875" style="1" customWidth="1"/>
    <col min="7" max="7" width="34.7109375" style="1" customWidth="1"/>
    <col min="8" max="8" width="28.421875" style="5" customWidth="1"/>
    <col min="9" max="9" width="12.8515625" style="10" customWidth="1"/>
    <col min="10" max="10" width="16.57421875" style="7" customWidth="1"/>
    <col min="11" max="11" width="19.57421875" style="7" customWidth="1"/>
    <col min="12" max="12" width="9.7109375" style="7" customWidth="1"/>
    <col min="13" max="13" width="15.140625" style="1" customWidth="1"/>
    <col min="14" max="14" width="14.421875" style="11" customWidth="1"/>
    <col min="15" max="15" width="19.57421875" style="11" customWidth="1"/>
    <col min="16" max="16384" width="9.140625" style="1" customWidth="1"/>
  </cols>
  <sheetData>
    <row r="1" spans="1:15" ht="15">
      <c r="A1" s="444" t="s">
        <v>251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15">
      <c r="A2" s="444" t="s">
        <v>252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ht="15">
      <c r="A3" s="444" t="s">
        <v>268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2" ht="15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</row>
    <row r="5" spans="1:12" ht="14.25">
      <c r="A5" s="2"/>
      <c r="B5" s="2"/>
      <c r="C5" s="2"/>
      <c r="D5" s="2"/>
      <c r="E5" s="12"/>
      <c r="F5" s="2"/>
      <c r="G5" s="2"/>
      <c r="H5" s="2"/>
      <c r="I5" s="12"/>
      <c r="J5" s="6"/>
      <c r="K5" s="6"/>
      <c r="L5" s="6"/>
    </row>
    <row r="6" spans="1:15" ht="15">
      <c r="A6" s="47" t="s">
        <v>280</v>
      </c>
      <c r="B6" s="44"/>
      <c r="C6" s="44"/>
      <c r="D6" s="44"/>
      <c r="E6" s="44"/>
      <c r="F6" s="44"/>
      <c r="G6" s="10"/>
      <c r="H6" s="1"/>
      <c r="I6" s="1"/>
      <c r="J6" s="5"/>
      <c r="K6" s="10"/>
      <c r="L6" s="1"/>
      <c r="M6" s="7"/>
      <c r="N6" s="7"/>
      <c r="O6" s="7"/>
    </row>
    <row r="7" spans="1:15" ht="15.75" thickBot="1">
      <c r="A7" s="47"/>
      <c r="B7" s="44"/>
      <c r="C7" s="44"/>
      <c r="D7" s="44"/>
      <c r="E7" s="44"/>
      <c r="F7" s="44"/>
      <c r="G7" s="10"/>
      <c r="H7" s="1"/>
      <c r="I7" s="1"/>
      <c r="J7" s="5"/>
      <c r="K7" s="10"/>
      <c r="L7" s="1"/>
      <c r="M7" s="7"/>
      <c r="N7" s="7"/>
      <c r="O7" s="7"/>
    </row>
    <row r="8" spans="1:15" ht="33" customHeight="1" thickTop="1">
      <c r="A8" s="452" t="s">
        <v>0</v>
      </c>
      <c r="B8" s="453"/>
      <c r="C8" s="453"/>
      <c r="D8" s="453"/>
      <c r="E8" s="453"/>
      <c r="F8" s="454"/>
      <c r="G8" s="447" t="s">
        <v>3</v>
      </c>
      <c r="H8" s="447" t="s">
        <v>4</v>
      </c>
      <c r="I8" s="461" t="s">
        <v>253</v>
      </c>
      <c r="J8" s="462"/>
      <c r="K8" s="462"/>
      <c r="L8" s="463"/>
      <c r="M8" s="436" t="s">
        <v>6</v>
      </c>
      <c r="N8" s="466" t="s">
        <v>254</v>
      </c>
      <c r="O8" s="467"/>
    </row>
    <row r="9" spans="1:15" ht="26.25" customHeight="1">
      <c r="A9" s="455"/>
      <c r="B9" s="456"/>
      <c r="C9" s="456"/>
      <c r="D9" s="456"/>
      <c r="E9" s="456"/>
      <c r="F9" s="457"/>
      <c r="G9" s="448"/>
      <c r="H9" s="448"/>
      <c r="I9" s="445" t="s">
        <v>70</v>
      </c>
      <c r="J9" s="442" t="s">
        <v>5</v>
      </c>
      <c r="K9" s="27" t="s">
        <v>89</v>
      </c>
      <c r="L9" s="442" t="s">
        <v>91</v>
      </c>
      <c r="M9" s="437"/>
      <c r="N9" s="442" t="s">
        <v>5</v>
      </c>
      <c r="O9" s="28" t="s">
        <v>89</v>
      </c>
    </row>
    <row r="10" spans="1:15" ht="29.25" customHeight="1">
      <c r="A10" s="458"/>
      <c r="B10" s="459"/>
      <c r="C10" s="459"/>
      <c r="D10" s="459"/>
      <c r="E10" s="459"/>
      <c r="F10" s="460"/>
      <c r="G10" s="443"/>
      <c r="H10" s="443"/>
      <c r="I10" s="446"/>
      <c r="J10" s="443"/>
      <c r="K10" s="32" t="s">
        <v>90</v>
      </c>
      <c r="L10" s="443"/>
      <c r="M10" s="438"/>
      <c r="N10" s="443"/>
      <c r="O10" s="29" t="s">
        <v>90</v>
      </c>
    </row>
    <row r="11" spans="1:15" s="169" customFormat="1" ht="14.25">
      <c r="A11" s="449">
        <v>1</v>
      </c>
      <c r="B11" s="450"/>
      <c r="C11" s="450"/>
      <c r="D11" s="450"/>
      <c r="E11" s="450"/>
      <c r="F11" s="451"/>
      <c r="G11" s="164">
        <v>2</v>
      </c>
      <c r="H11" s="165">
        <v>3</v>
      </c>
      <c r="I11" s="165">
        <v>4</v>
      </c>
      <c r="J11" s="165">
        <v>5</v>
      </c>
      <c r="K11" s="164">
        <v>6</v>
      </c>
      <c r="L11" s="165">
        <v>7</v>
      </c>
      <c r="M11" s="166">
        <v>8</v>
      </c>
      <c r="N11" s="166">
        <v>9</v>
      </c>
      <c r="O11" s="167">
        <v>10</v>
      </c>
    </row>
    <row r="12" spans="1:15" s="17" customFormat="1" ht="12.75">
      <c r="A12" s="48">
        <v>3</v>
      </c>
      <c r="B12" s="49" t="s">
        <v>40</v>
      </c>
      <c r="C12" s="49" t="s">
        <v>40</v>
      </c>
      <c r="D12" s="50"/>
      <c r="E12" s="49"/>
      <c r="F12" s="45"/>
      <c r="G12" s="4" t="s">
        <v>133</v>
      </c>
      <c r="H12" s="4"/>
      <c r="I12" s="4"/>
      <c r="J12" s="13"/>
      <c r="K12" s="4"/>
      <c r="L12" s="4"/>
      <c r="M12" s="16"/>
      <c r="N12" s="16"/>
      <c r="O12" s="30"/>
    </row>
    <row r="13" spans="1:15" s="17" customFormat="1" ht="38.25">
      <c r="A13" s="108">
        <v>3</v>
      </c>
      <c r="B13" s="109" t="s">
        <v>40</v>
      </c>
      <c r="C13" s="109" t="s">
        <v>40</v>
      </c>
      <c r="D13" s="110">
        <v>19</v>
      </c>
      <c r="E13" s="109" t="s">
        <v>40</v>
      </c>
      <c r="F13" s="109"/>
      <c r="G13" s="111" t="s">
        <v>134</v>
      </c>
      <c r="H13" s="112" t="s">
        <v>93</v>
      </c>
      <c r="I13" s="113" t="str">
        <f>'RENSTRA_Form.T.III.C.74'!V13</f>
        <v>Kantor Kecamatan Kuala Betara</v>
      </c>
      <c r="J13" s="114">
        <v>1</v>
      </c>
      <c r="K13" s="115">
        <f>SUM(K14:K23)</f>
        <v>417655002</v>
      </c>
      <c r="L13" s="111"/>
      <c r="M13" s="115"/>
      <c r="N13" s="114">
        <v>1</v>
      </c>
      <c r="O13" s="116">
        <f>SUM(O14:O23)</f>
        <v>473681742</v>
      </c>
    </row>
    <row r="14" spans="1:15" s="18" customFormat="1" ht="15">
      <c r="A14" s="117">
        <v>3</v>
      </c>
      <c r="B14" s="118" t="s">
        <v>40</v>
      </c>
      <c r="C14" s="118" t="s">
        <v>40</v>
      </c>
      <c r="D14" s="118">
        <v>19</v>
      </c>
      <c r="E14" s="118" t="s">
        <v>40</v>
      </c>
      <c r="F14" s="118" t="s">
        <v>40</v>
      </c>
      <c r="G14" s="119" t="s">
        <v>41</v>
      </c>
      <c r="H14" s="36" t="s">
        <v>92</v>
      </c>
      <c r="I14" s="120"/>
      <c r="J14" s="22" t="str">
        <f>'T-C.31'!J14</f>
        <v>12 bulan</v>
      </c>
      <c r="K14" s="22">
        <f>'T-C.31'!K14</f>
        <v>5400000</v>
      </c>
      <c r="L14" s="22" t="s">
        <v>213</v>
      </c>
      <c r="M14" s="22"/>
      <c r="N14" s="22" t="str">
        <f>'T-C.31'!J14</f>
        <v>12 bulan</v>
      </c>
      <c r="O14" s="31">
        <f>'RENSTRA_Form.T.III.C.74'!R14</f>
        <v>5400000</v>
      </c>
    </row>
    <row r="15" spans="1:15" s="18" customFormat="1" ht="25.5">
      <c r="A15" s="117">
        <v>3</v>
      </c>
      <c r="B15" s="118" t="s">
        <v>40</v>
      </c>
      <c r="C15" s="118" t="s">
        <v>40</v>
      </c>
      <c r="D15" s="118">
        <v>19</v>
      </c>
      <c r="E15" s="118" t="s">
        <v>40</v>
      </c>
      <c r="F15" s="118" t="s">
        <v>53</v>
      </c>
      <c r="G15" s="119" t="s">
        <v>42</v>
      </c>
      <c r="H15" s="36" t="s">
        <v>94</v>
      </c>
      <c r="I15" s="120"/>
      <c r="J15" s="22" t="str">
        <f>'T-C.31'!J15</f>
        <v>12 bulan</v>
      </c>
      <c r="K15" s="22">
        <f>'T-C.31'!K15</f>
        <v>34860000</v>
      </c>
      <c r="L15" s="22" t="s">
        <v>213</v>
      </c>
      <c r="M15" s="22"/>
      <c r="N15" s="22" t="str">
        <f>'T-C.31'!J15</f>
        <v>12 bulan</v>
      </c>
      <c r="O15" s="31">
        <f>'RENSTRA_Form.T.III.C.74'!R15</f>
        <v>39660000</v>
      </c>
    </row>
    <row r="16" spans="1:15" s="18" customFormat="1" ht="25.5">
      <c r="A16" s="117">
        <v>3</v>
      </c>
      <c r="B16" s="118" t="s">
        <v>40</v>
      </c>
      <c r="C16" s="118" t="s">
        <v>40</v>
      </c>
      <c r="D16" s="118">
        <v>19</v>
      </c>
      <c r="E16" s="118" t="s">
        <v>40</v>
      </c>
      <c r="F16" s="118" t="s">
        <v>54</v>
      </c>
      <c r="G16" s="119" t="s">
        <v>43</v>
      </c>
      <c r="H16" s="36" t="s">
        <v>95</v>
      </c>
      <c r="I16" s="122"/>
      <c r="J16" s="22" t="str">
        <f>'T-C.31'!J16</f>
        <v>12 bulan</v>
      </c>
      <c r="K16" s="22">
        <f>'T-C.31'!K16</f>
        <v>169900000</v>
      </c>
      <c r="L16" s="22" t="s">
        <v>213</v>
      </c>
      <c r="M16" s="22"/>
      <c r="N16" s="22" t="str">
        <f>'T-C.31'!J16</f>
        <v>12 bulan</v>
      </c>
      <c r="O16" s="31">
        <f>'RENSTRA_Form.T.III.C.74'!R16</f>
        <v>179100000</v>
      </c>
    </row>
    <row r="17" spans="1:15" s="18" customFormat="1" ht="38.25">
      <c r="A17" s="117">
        <v>3</v>
      </c>
      <c r="B17" s="118" t="s">
        <v>40</v>
      </c>
      <c r="C17" s="118" t="s">
        <v>40</v>
      </c>
      <c r="D17" s="118">
        <v>19</v>
      </c>
      <c r="E17" s="118" t="s">
        <v>40</v>
      </c>
      <c r="F17" s="118" t="s">
        <v>55</v>
      </c>
      <c r="G17" s="119" t="s">
        <v>44</v>
      </c>
      <c r="H17" s="36" t="s">
        <v>96</v>
      </c>
      <c r="I17" s="122"/>
      <c r="J17" s="22" t="str">
        <f>'T-C.31'!J17</f>
        <v>12 bulan</v>
      </c>
      <c r="K17" s="22">
        <f>'T-C.31'!K17</f>
        <v>18924421</v>
      </c>
      <c r="L17" s="22" t="s">
        <v>213</v>
      </c>
      <c r="M17" s="22"/>
      <c r="N17" s="22" t="str">
        <f>'T-C.31'!J17</f>
        <v>12 bulan</v>
      </c>
      <c r="O17" s="31">
        <f>'RENSTRA_Form.T.III.C.74'!R17</f>
        <v>27758300</v>
      </c>
    </row>
    <row r="18" spans="1:15" s="18" customFormat="1" ht="25.5">
      <c r="A18" s="117">
        <v>3</v>
      </c>
      <c r="B18" s="118" t="s">
        <v>40</v>
      </c>
      <c r="C18" s="118" t="s">
        <v>40</v>
      </c>
      <c r="D18" s="118">
        <v>19</v>
      </c>
      <c r="E18" s="118" t="s">
        <v>40</v>
      </c>
      <c r="F18" s="118">
        <v>10</v>
      </c>
      <c r="G18" s="119" t="s">
        <v>45</v>
      </c>
      <c r="H18" s="36" t="s">
        <v>88</v>
      </c>
      <c r="I18" s="122"/>
      <c r="J18" s="22" t="str">
        <f>'T-C.31'!J18</f>
        <v>12 bulan</v>
      </c>
      <c r="K18" s="22">
        <f>'T-C.31'!K18</f>
        <v>43068315</v>
      </c>
      <c r="L18" s="22" t="s">
        <v>213</v>
      </c>
      <c r="M18" s="22"/>
      <c r="N18" s="22" t="str">
        <f>'T-C.31'!J18</f>
        <v>12 bulan</v>
      </c>
      <c r="O18" s="31">
        <f>'RENSTRA_Form.T.III.C.74'!R18</f>
        <v>52842542</v>
      </c>
    </row>
    <row r="19" spans="1:15" s="18" customFormat="1" ht="25.5">
      <c r="A19" s="117">
        <v>3</v>
      </c>
      <c r="B19" s="118" t="s">
        <v>40</v>
      </c>
      <c r="C19" s="118" t="s">
        <v>40</v>
      </c>
      <c r="D19" s="118">
        <v>19</v>
      </c>
      <c r="E19" s="118" t="s">
        <v>40</v>
      </c>
      <c r="F19" s="118" t="s">
        <v>56</v>
      </c>
      <c r="G19" s="119" t="s">
        <v>46</v>
      </c>
      <c r="H19" s="36" t="s">
        <v>97</v>
      </c>
      <c r="I19" s="119"/>
      <c r="J19" s="22" t="str">
        <f>'T-C.31'!J19</f>
        <v>12 bulan</v>
      </c>
      <c r="K19" s="22">
        <f>'T-C.31'!K19</f>
        <v>7500000</v>
      </c>
      <c r="L19" s="22" t="s">
        <v>213</v>
      </c>
      <c r="M19" s="22"/>
      <c r="N19" s="22" t="str">
        <f>'T-C.31'!J19</f>
        <v>12 bulan</v>
      </c>
      <c r="O19" s="31">
        <f>'RENSTRA_Form.T.III.C.74'!R19</f>
        <v>7200000</v>
      </c>
    </row>
    <row r="20" spans="1:15" s="18" customFormat="1" ht="38.25">
      <c r="A20" s="117">
        <v>3</v>
      </c>
      <c r="B20" s="118" t="s">
        <v>40</v>
      </c>
      <c r="C20" s="118" t="s">
        <v>40</v>
      </c>
      <c r="D20" s="118">
        <v>19</v>
      </c>
      <c r="E20" s="118" t="s">
        <v>40</v>
      </c>
      <c r="F20" s="118">
        <v>13</v>
      </c>
      <c r="G20" s="119" t="s">
        <v>47</v>
      </c>
      <c r="H20" s="36" t="s">
        <v>98</v>
      </c>
      <c r="I20" s="119"/>
      <c r="J20" s="22" t="str">
        <f>'T-C.31'!J20</f>
        <v>12 bulan</v>
      </c>
      <c r="K20" s="22">
        <f>'T-C.31'!K20</f>
        <v>1752266</v>
      </c>
      <c r="L20" s="22" t="s">
        <v>213</v>
      </c>
      <c r="M20" s="22"/>
      <c r="N20" s="22" t="str">
        <f>'T-C.31'!J20</f>
        <v>12 bulan</v>
      </c>
      <c r="O20" s="31">
        <f>'RENSTRA_Form.T.III.C.74'!R20</f>
        <v>1820900</v>
      </c>
    </row>
    <row r="21" spans="1:15" s="18" customFormat="1" ht="25.5">
      <c r="A21" s="117">
        <v>3</v>
      </c>
      <c r="B21" s="118" t="s">
        <v>40</v>
      </c>
      <c r="C21" s="118" t="s">
        <v>40</v>
      </c>
      <c r="D21" s="118">
        <v>19</v>
      </c>
      <c r="E21" s="118" t="s">
        <v>40</v>
      </c>
      <c r="F21" s="118">
        <v>14</v>
      </c>
      <c r="G21" s="119" t="s">
        <v>61</v>
      </c>
      <c r="H21" s="36" t="s">
        <v>135</v>
      </c>
      <c r="I21" s="119"/>
      <c r="J21" s="22" t="str">
        <f>'T-C.31'!J21</f>
        <v>12 bulan</v>
      </c>
      <c r="K21" s="22">
        <f>'T-C.31'!K21</f>
        <v>8100000</v>
      </c>
      <c r="L21" s="22" t="s">
        <v>213</v>
      </c>
      <c r="M21" s="22"/>
      <c r="N21" s="22" t="str">
        <f>'T-C.31'!J21</f>
        <v>12 bulan</v>
      </c>
      <c r="O21" s="31">
        <f>'RENSTRA_Form.T.III.C.74'!R21</f>
        <v>8100000</v>
      </c>
    </row>
    <row r="22" spans="1:15" s="18" customFormat="1" ht="25.5">
      <c r="A22" s="117">
        <v>3</v>
      </c>
      <c r="B22" s="118" t="s">
        <v>40</v>
      </c>
      <c r="C22" s="118" t="s">
        <v>40</v>
      </c>
      <c r="D22" s="118">
        <v>19</v>
      </c>
      <c r="E22" s="118" t="s">
        <v>40</v>
      </c>
      <c r="F22" s="118" t="s">
        <v>57</v>
      </c>
      <c r="G22" s="119" t="s">
        <v>48</v>
      </c>
      <c r="H22" s="36" t="s">
        <v>136</v>
      </c>
      <c r="I22" s="122"/>
      <c r="J22" s="22" t="str">
        <f>'T-C.31'!J22</f>
        <v>12 bulan</v>
      </c>
      <c r="K22" s="22">
        <f>'T-C.31'!K22</f>
        <v>14000000</v>
      </c>
      <c r="L22" s="22" t="s">
        <v>213</v>
      </c>
      <c r="M22" s="22"/>
      <c r="N22" s="22" t="str">
        <f>'T-C.31'!J22</f>
        <v>12 bulan</v>
      </c>
      <c r="O22" s="31">
        <f>'RENSTRA_Form.T.III.C.74'!R22</f>
        <v>16800000</v>
      </c>
    </row>
    <row r="23" spans="1:15" s="18" customFormat="1" ht="38.25">
      <c r="A23" s="117">
        <v>3</v>
      </c>
      <c r="B23" s="118" t="s">
        <v>40</v>
      </c>
      <c r="C23" s="118" t="s">
        <v>40</v>
      </c>
      <c r="D23" s="118">
        <v>19</v>
      </c>
      <c r="E23" s="118" t="s">
        <v>40</v>
      </c>
      <c r="F23" s="118" t="s">
        <v>58</v>
      </c>
      <c r="G23" s="119" t="s">
        <v>49</v>
      </c>
      <c r="H23" s="36" t="s">
        <v>99</v>
      </c>
      <c r="I23" s="119"/>
      <c r="J23" s="22" t="str">
        <f>'T-C.31'!J23</f>
        <v>12 bulan</v>
      </c>
      <c r="K23" s="22">
        <f>'T-C.31'!K23</f>
        <v>114150000</v>
      </c>
      <c r="L23" s="22" t="s">
        <v>213</v>
      </c>
      <c r="M23" s="22"/>
      <c r="N23" s="22" t="str">
        <f>'T-C.31'!J23</f>
        <v>12 bulan</v>
      </c>
      <c r="O23" s="31">
        <f>'RENSTRA_Form.T.III.C.74'!R23</f>
        <v>135000000</v>
      </c>
    </row>
    <row r="24" spans="1:15" s="18" customFormat="1" ht="9.75" customHeight="1">
      <c r="A24" s="117"/>
      <c r="B24" s="123"/>
      <c r="C24" s="123"/>
      <c r="D24" s="123"/>
      <c r="E24" s="123"/>
      <c r="F24" s="123"/>
      <c r="G24" s="119"/>
      <c r="H24" s="122"/>
      <c r="I24" s="122"/>
      <c r="J24" s="33"/>
      <c r="K24" s="22"/>
      <c r="L24" s="122"/>
      <c r="M24" s="22"/>
      <c r="N24" s="33"/>
      <c r="O24" s="31"/>
    </row>
    <row r="25" spans="1:15" s="18" customFormat="1" ht="38.25">
      <c r="A25" s="124">
        <v>3</v>
      </c>
      <c r="B25" s="125" t="s">
        <v>40</v>
      </c>
      <c r="C25" s="125" t="s">
        <v>40</v>
      </c>
      <c r="D25" s="125">
        <v>19</v>
      </c>
      <c r="E25" s="125" t="s">
        <v>53</v>
      </c>
      <c r="F25" s="126"/>
      <c r="G25" s="127" t="s">
        <v>17</v>
      </c>
      <c r="H25" s="128" t="s">
        <v>100</v>
      </c>
      <c r="I25" s="129" t="str">
        <f>I13</f>
        <v>Kantor Kecamatan Kuala Betara</v>
      </c>
      <c r="J25" s="130">
        <v>1</v>
      </c>
      <c r="K25" s="131">
        <f>SUM(K27:K29)</f>
        <v>124250000</v>
      </c>
      <c r="L25" s="127"/>
      <c r="M25" s="131"/>
      <c r="N25" s="130">
        <v>1</v>
      </c>
      <c r="O25" s="194">
        <f>SUM(O27:O29)</f>
        <v>114250000</v>
      </c>
    </row>
    <row r="26" spans="1:15" s="18" customFormat="1" ht="12.75">
      <c r="A26" s="199"/>
      <c r="B26" s="200"/>
      <c r="C26" s="200"/>
      <c r="D26" s="200"/>
      <c r="E26" s="200"/>
      <c r="F26" s="200"/>
      <c r="G26" s="201"/>
      <c r="H26" s="173"/>
      <c r="I26" s="202"/>
      <c r="J26" s="203"/>
      <c r="K26" s="204"/>
      <c r="L26" s="203"/>
      <c r="M26" s="203"/>
      <c r="N26" s="205"/>
      <c r="O26" s="204"/>
    </row>
    <row r="27" spans="1:15" s="17" customFormat="1" ht="25.5">
      <c r="A27" s="117">
        <v>3</v>
      </c>
      <c r="B27" s="118" t="s">
        <v>40</v>
      </c>
      <c r="C27" s="118" t="s">
        <v>40</v>
      </c>
      <c r="D27" s="118">
        <v>19</v>
      </c>
      <c r="E27" s="118" t="s">
        <v>53</v>
      </c>
      <c r="F27" s="118">
        <v>20</v>
      </c>
      <c r="G27" s="119" t="s">
        <v>137</v>
      </c>
      <c r="H27" s="132" t="s">
        <v>101</v>
      </c>
      <c r="I27" s="122"/>
      <c r="J27" s="34">
        <f>'T-C.31'!J26</f>
        <v>1</v>
      </c>
      <c r="K27" s="190">
        <f>'T-C.31'!K26</f>
        <v>26600000</v>
      </c>
      <c r="L27" s="42" t="s">
        <v>213</v>
      </c>
      <c r="M27" s="33"/>
      <c r="N27" s="34">
        <f>'RENSTRA_Form.T.III.C.74'!M28</f>
        <v>1</v>
      </c>
      <c r="O27" s="214">
        <f>'RENSTRA_Form.T.III.C.74'!R28</f>
        <v>36400000</v>
      </c>
    </row>
    <row r="28" spans="1:15" s="18" customFormat="1" ht="25.5">
      <c r="A28" s="117">
        <v>3</v>
      </c>
      <c r="B28" s="118" t="s">
        <v>40</v>
      </c>
      <c r="C28" s="118" t="s">
        <v>40</v>
      </c>
      <c r="D28" s="118">
        <v>19</v>
      </c>
      <c r="E28" s="118" t="s">
        <v>53</v>
      </c>
      <c r="F28" s="118">
        <v>22</v>
      </c>
      <c r="G28" s="119" t="s">
        <v>50</v>
      </c>
      <c r="H28" s="132" t="s">
        <v>138</v>
      </c>
      <c r="I28" s="122"/>
      <c r="J28" s="34">
        <f>'T-C.31'!J27</f>
        <v>1</v>
      </c>
      <c r="K28" s="190">
        <f>'T-C.31'!K27</f>
        <v>72250000</v>
      </c>
      <c r="L28" s="42" t="s">
        <v>213</v>
      </c>
      <c r="M28" s="33"/>
      <c r="N28" s="34">
        <f>'RENSTRA_Form.T.III.C.74'!M29</f>
        <v>1</v>
      </c>
      <c r="O28" s="214">
        <f>'RENSTRA_Form.T.III.C.74'!R29</f>
        <v>72250000</v>
      </c>
    </row>
    <row r="29" spans="1:15" s="18" customFormat="1" ht="25.5">
      <c r="A29" s="117">
        <v>3</v>
      </c>
      <c r="B29" s="118" t="s">
        <v>40</v>
      </c>
      <c r="C29" s="118" t="s">
        <v>40</v>
      </c>
      <c r="D29" s="118">
        <v>19</v>
      </c>
      <c r="E29" s="118" t="s">
        <v>53</v>
      </c>
      <c r="F29" s="118">
        <v>26</v>
      </c>
      <c r="G29" s="119" t="s">
        <v>139</v>
      </c>
      <c r="H29" s="132" t="s">
        <v>140</v>
      </c>
      <c r="I29" s="122"/>
      <c r="J29" s="34">
        <f>'T-C.31'!J28</f>
        <v>1</v>
      </c>
      <c r="K29" s="190">
        <f>'T-C.31'!K28</f>
        <v>25400000</v>
      </c>
      <c r="L29" s="42" t="s">
        <v>213</v>
      </c>
      <c r="M29" s="33"/>
      <c r="N29" s="34">
        <f>'RENSTRA_Form.T.III.C.74'!M30</f>
        <v>1</v>
      </c>
      <c r="O29" s="214">
        <f>'RENSTRA_Form.T.III.C.74'!R30</f>
        <v>5600000</v>
      </c>
    </row>
    <row r="30" spans="1:15" s="18" customFormat="1" ht="12.75">
      <c r="A30" s="117"/>
      <c r="B30" s="123"/>
      <c r="C30" s="123"/>
      <c r="D30" s="123"/>
      <c r="E30" s="123"/>
      <c r="F30" s="123"/>
      <c r="G30" s="119"/>
      <c r="H30" s="122"/>
      <c r="I30" s="122"/>
      <c r="J30" s="33"/>
      <c r="K30" s="33"/>
      <c r="L30" s="33"/>
      <c r="M30" s="33"/>
      <c r="N30" s="33"/>
      <c r="O30" s="215"/>
    </row>
    <row r="31" spans="1:15" s="18" customFormat="1" ht="38.25">
      <c r="A31" s="124">
        <v>3</v>
      </c>
      <c r="B31" s="125" t="s">
        <v>40</v>
      </c>
      <c r="C31" s="125" t="s">
        <v>40</v>
      </c>
      <c r="D31" s="125">
        <v>19</v>
      </c>
      <c r="E31" s="125" t="s">
        <v>60</v>
      </c>
      <c r="F31" s="126"/>
      <c r="G31" s="127" t="s">
        <v>21</v>
      </c>
      <c r="H31" s="133" t="s">
        <v>143</v>
      </c>
      <c r="I31" s="129" t="str">
        <f>I25</f>
        <v>Kantor Kecamatan Kuala Betara</v>
      </c>
      <c r="J31" s="130">
        <v>1</v>
      </c>
      <c r="K31" s="131">
        <f>SUM(K32:K32)</f>
        <v>14675000</v>
      </c>
      <c r="L31" s="127"/>
      <c r="M31" s="131"/>
      <c r="N31" s="134"/>
      <c r="O31" s="188">
        <f>SUM(O32:O32)</f>
        <v>15425000</v>
      </c>
    </row>
    <row r="32" spans="1:15" s="18" customFormat="1" ht="25.5">
      <c r="A32" s="117">
        <v>3</v>
      </c>
      <c r="B32" s="118" t="s">
        <v>40</v>
      </c>
      <c r="C32" s="118" t="s">
        <v>40</v>
      </c>
      <c r="D32" s="118">
        <v>19</v>
      </c>
      <c r="E32" s="118" t="s">
        <v>60</v>
      </c>
      <c r="F32" s="118" t="s">
        <v>53</v>
      </c>
      <c r="G32" s="119" t="s">
        <v>51</v>
      </c>
      <c r="H32" s="132" t="s">
        <v>102</v>
      </c>
      <c r="I32" s="119"/>
      <c r="J32" s="195">
        <v>1</v>
      </c>
      <c r="K32" s="191">
        <f>'T-C.31'!K31</f>
        <v>14675000</v>
      </c>
      <c r="L32" s="191" t="s">
        <v>132</v>
      </c>
      <c r="M32" s="191"/>
      <c r="N32" s="195">
        <v>1</v>
      </c>
      <c r="O32" s="193">
        <f>'RENSTRA_Form.T.III.C.74'!R34</f>
        <v>15425000</v>
      </c>
    </row>
    <row r="33" spans="1:15" s="18" customFormat="1" ht="12.75">
      <c r="A33" s="117"/>
      <c r="B33" s="123"/>
      <c r="C33" s="123"/>
      <c r="D33" s="123"/>
      <c r="E33" s="123"/>
      <c r="F33" s="123"/>
      <c r="G33" s="119"/>
      <c r="H33" s="122"/>
      <c r="I33" s="122"/>
      <c r="J33" s="33"/>
      <c r="K33" s="22"/>
      <c r="L33" s="122"/>
      <c r="M33" s="22"/>
      <c r="N33" s="33"/>
      <c r="O33" s="187"/>
    </row>
    <row r="34" spans="1:15" s="18" customFormat="1" ht="51">
      <c r="A34" s="124">
        <v>3</v>
      </c>
      <c r="B34" s="125" t="s">
        <v>40</v>
      </c>
      <c r="C34" s="125" t="s">
        <v>40</v>
      </c>
      <c r="D34" s="125">
        <v>19</v>
      </c>
      <c r="E34" s="125" t="s">
        <v>59</v>
      </c>
      <c r="F34" s="126"/>
      <c r="G34" s="127" t="s">
        <v>23</v>
      </c>
      <c r="H34" s="128" t="s">
        <v>103</v>
      </c>
      <c r="I34" s="129" t="str">
        <f>I31</f>
        <v>Kantor Kecamatan Kuala Betara</v>
      </c>
      <c r="J34" s="130">
        <v>0.5</v>
      </c>
      <c r="K34" s="131">
        <f>SUM(K35:K35)</f>
        <v>20000000</v>
      </c>
      <c r="L34" s="127"/>
      <c r="M34" s="131"/>
      <c r="N34" s="130">
        <v>0.5</v>
      </c>
      <c r="O34" s="188">
        <f>SUM(O35:O35)</f>
        <v>22000000</v>
      </c>
    </row>
    <row r="35" spans="1:15" s="18" customFormat="1" ht="25.5">
      <c r="A35" s="117">
        <v>3</v>
      </c>
      <c r="B35" s="118" t="s">
        <v>40</v>
      </c>
      <c r="C35" s="118" t="s">
        <v>40</v>
      </c>
      <c r="D35" s="118">
        <v>19</v>
      </c>
      <c r="E35" s="118" t="s">
        <v>59</v>
      </c>
      <c r="F35" s="118" t="s">
        <v>59</v>
      </c>
      <c r="G35" s="119" t="s">
        <v>52</v>
      </c>
      <c r="H35" s="135" t="s">
        <v>141</v>
      </c>
      <c r="I35" s="120"/>
      <c r="J35" s="195">
        <f>'T-C.31'!J33</f>
        <v>1</v>
      </c>
      <c r="K35" s="190">
        <f>'T-C.31'!K34</f>
        <v>20000000</v>
      </c>
      <c r="L35" s="190" t="s">
        <v>132</v>
      </c>
      <c r="M35" s="190"/>
      <c r="N35" s="195">
        <f>'RENSTRA_Form.T.III.C.74'!O34</f>
        <v>1</v>
      </c>
      <c r="O35" s="216">
        <f>'RENSTRA_Form.T.III.C.74'!R37</f>
        <v>22000000</v>
      </c>
    </row>
    <row r="36" spans="1:15" s="18" customFormat="1" ht="12.75">
      <c r="A36" s="117"/>
      <c r="B36" s="123"/>
      <c r="C36" s="123"/>
      <c r="D36" s="123"/>
      <c r="E36" s="118"/>
      <c r="F36" s="118"/>
      <c r="G36" s="119"/>
      <c r="H36" s="122"/>
      <c r="I36" s="122"/>
      <c r="J36" s="33"/>
      <c r="K36" s="22"/>
      <c r="L36" s="119"/>
      <c r="M36" s="22"/>
      <c r="N36" s="33"/>
      <c r="O36" s="187"/>
    </row>
    <row r="37" spans="1:15" s="18" customFormat="1" ht="76.5">
      <c r="A37" s="124">
        <v>3</v>
      </c>
      <c r="B37" s="125" t="s">
        <v>40</v>
      </c>
      <c r="C37" s="125" t="s">
        <v>40</v>
      </c>
      <c r="D37" s="125">
        <v>19</v>
      </c>
      <c r="E37" s="125">
        <v>15</v>
      </c>
      <c r="F37" s="126"/>
      <c r="G37" s="136" t="s">
        <v>144</v>
      </c>
      <c r="H37" s="137" t="s">
        <v>145</v>
      </c>
      <c r="I37" s="129" t="str">
        <f>I34</f>
        <v>Kantor Kecamatan Kuala Betara</v>
      </c>
      <c r="J37" s="130">
        <v>1</v>
      </c>
      <c r="K37" s="131">
        <f>SUM(K38:K38)</f>
        <v>72192250</v>
      </c>
      <c r="L37" s="127"/>
      <c r="M37" s="131"/>
      <c r="N37" s="134"/>
      <c r="O37" s="188">
        <f>SUM(O38)</f>
        <v>26694000</v>
      </c>
    </row>
    <row r="38" spans="1:15" s="17" customFormat="1" ht="25.5">
      <c r="A38" s="117">
        <v>3</v>
      </c>
      <c r="B38" s="118" t="s">
        <v>40</v>
      </c>
      <c r="C38" s="118" t="s">
        <v>40</v>
      </c>
      <c r="D38" s="118">
        <v>19</v>
      </c>
      <c r="E38" s="118">
        <v>15</v>
      </c>
      <c r="F38" s="118" t="s">
        <v>69</v>
      </c>
      <c r="G38" s="119" t="s">
        <v>258</v>
      </c>
      <c r="H38" s="36" t="s">
        <v>233</v>
      </c>
      <c r="I38" s="120"/>
      <c r="J38" s="315">
        <v>100</v>
      </c>
      <c r="K38" s="191">
        <f>'RENSTRA_Form.T.III.C.74'!P59</f>
        <v>72192250</v>
      </c>
      <c r="L38" s="191" t="s">
        <v>132</v>
      </c>
      <c r="M38" s="191"/>
      <c r="N38" s="195">
        <f>'RENSTRA_Form.T.III.C.74'!O59</f>
        <v>1</v>
      </c>
      <c r="O38" s="193">
        <f>'RENSTRA_Form.T.III.C.74'!R59</f>
        <v>26694000</v>
      </c>
    </row>
    <row r="39" spans="1:15" s="18" customFormat="1" ht="15">
      <c r="A39" s="117"/>
      <c r="B39" s="123"/>
      <c r="C39" s="123"/>
      <c r="D39" s="123"/>
      <c r="E39" s="118"/>
      <c r="F39" s="118"/>
      <c r="G39" s="119"/>
      <c r="H39" s="36"/>
      <c r="I39" s="120"/>
      <c r="J39" s="21"/>
      <c r="K39" s="22"/>
      <c r="L39" s="34"/>
      <c r="M39" s="22"/>
      <c r="N39" s="21"/>
      <c r="O39" s="187"/>
    </row>
    <row r="40" spans="1:15" s="18" customFormat="1" ht="38.25">
      <c r="A40" s="124">
        <v>3</v>
      </c>
      <c r="B40" s="125" t="s">
        <v>40</v>
      </c>
      <c r="C40" s="125" t="s">
        <v>40</v>
      </c>
      <c r="D40" s="125">
        <v>19</v>
      </c>
      <c r="E40" s="125" t="s">
        <v>58</v>
      </c>
      <c r="F40" s="126"/>
      <c r="G40" s="127" t="s">
        <v>149</v>
      </c>
      <c r="H40" s="127" t="s">
        <v>150</v>
      </c>
      <c r="I40" s="129" t="str">
        <f>I37</f>
        <v>Kantor Kecamatan Kuala Betara</v>
      </c>
      <c r="J40" s="130">
        <v>1</v>
      </c>
      <c r="K40" s="131">
        <f>SUM(K41:K42)</f>
        <v>123014354</v>
      </c>
      <c r="L40" s="127"/>
      <c r="M40" s="131"/>
      <c r="N40" s="134"/>
      <c r="O40" s="188">
        <f>SUM(O41:O42)</f>
        <v>116885900</v>
      </c>
    </row>
    <row r="41" spans="1:15" s="18" customFormat="1" ht="25.5">
      <c r="A41" s="117">
        <v>3</v>
      </c>
      <c r="B41" s="118" t="s">
        <v>40</v>
      </c>
      <c r="C41" s="118" t="s">
        <v>40</v>
      </c>
      <c r="D41" s="118">
        <v>19</v>
      </c>
      <c r="E41" s="118">
        <v>18</v>
      </c>
      <c r="F41" s="118" t="s">
        <v>54</v>
      </c>
      <c r="G41" s="119" t="s">
        <v>151</v>
      </c>
      <c r="H41" s="119"/>
      <c r="I41" s="119"/>
      <c r="J41" s="211">
        <v>1</v>
      </c>
      <c r="K41" s="190">
        <f>'T-C.31'!K40</f>
        <v>97014354</v>
      </c>
      <c r="L41" s="190" t="s">
        <v>132</v>
      </c>
      <c r="M41" s="190"/>
      <c r="N41" s="212">
        <f>'RENSTRA_Form.T.III.C.74'!O62</f>
        <v>1</v>
      </c>
      <c r="O41" s="214">
        <f>'RENSTRA_Form.T.III.C.74'!R62</f>
        <v>96885900</v>
      </c>
    </row>
    <row r="42" spans="1:15" s="18" customFormat="1" ht="21.75" customHeight="1">
      <c r="A42" s="117"/>
      <c r="B42" s="118"/>
      <c r="C42" s="118"/>
      <c r="D42" s="118"/>
      <c r="E42" s="118"/>
      <c r="F42" s="118"/>
      <c r="G42" s="119" t="s">
        <v>286</v>
      </c>
      <c r="H42" s="119"/>
      <c r="I42" s="119"/>
      <c r="J42" s="211">
        <v>1</v>
      </c>
      <c r="K42" s="190">
        <f>'RENSTRA_Form.T.III.C.74'!P63</f>
        <v>26000000</v>
      </c>
      <c r="L42" s="190"/>
      <c r="M42" s="190"/>
      <c r="N42" s="212"/>
      <c r="O42" s="214">
        <f>'RENSTRA_Form.T.III.C.74'!R63</f>
        <v>20000000</v>
      </c>
    </row>
    <row r="43" spans="1:15" s="18" customFormat="1" ht="12.75">
      <c r="A43" s="117"/>
      <c r="B43" s="123"/>
      <c r="C43" s="123"/>
      <c r="D43" s="123"/>
      <c r="E43" s="118"/>
      <c r="F43" s="118"/>
      <c r="G43" s="119"/>
      <c r="H43" s="122"/>
      <c r="I43" s="122"/>
      <c r="J43" s="33"/>
      <c r="K43" s="22"/>
      <c r="L43" s="119"/>
      <c r="M43" s="22"/>
      <c r="N43" s="33"/>
      <c r="O43" s="187"/>
    </row>
    <row r="44" spans="1:15" s="18" customFormat="1" ht="38.25">
      <c r="A44" s="124">
        <v>3</v>
      </c>
      <c r="B44" s="125" t="s">
        <v>40</v>
      </c>
      <c r="C44" s="125" t="s">
        <v>40</v>
      </c>
      <c r="D44" s="125">
        <v>19</v>
      </c>
      <c r="E44" s="125">
        <v>16</v>
      </c>
      <c r="F44" s="126"/>
      <c r="G44" s="127" t="s">
        <v>152</v>
      </c>
      <c r="H44" s="127" t="s">
        <v>153</v>
      </c>
      <c r="I44" s="129" t="str">
        <f>I40</f>
        <v>Kantor Kecamatan Kuala Betara</v>
      </c>
      <c r="J44" s="130">
        <v>1</v>
      </c>
      <c r="K44" s="131">
        <f>SUM(K45:K45)</f>
        <v>12250000</v>
      </c>
      <c r="L44" s="127"/>
      <c r="M44" s="131"/>
      <c r="N44" s="130">
        <v>1</v>
      </c>
      <c r="O44" s="188">
        <f>SUM(O45:O45)</f>
        <v>16750000</v>
      </c>
    </row>
    <row r="45" spans="1:15" s="17" customFormat="1" ht="25.5">
      <c r="A45" s="117">
        <v>3</v>
      </c>
      <c r="B45" s="118" t="s">
        <v>40</v>
      </c>
      <c r="C45" s="118" t="s">
        <v>40</v>
      </c>
      <c r="D45" s="118">
        <v>19</v>
      </c>
      <c r="E45" s="118">
        <v>16</v>
      </c>
      <c r="F45" s="118">
        <v>16</v>
      </c>
      <c r="G45" s="119" t="s">
        <v>154</v>
      </c>
      <c r="H45" s="119" t="s">
        <v>155</v>
      </c>
      <c r="I45" s="119"/>
      <c r="J45" s="190" t="str">
        <f>'T-C.31'!J44</f>
        <v>12 bulan</v>
      </c>
      <c r="K45" s="190">
        <f>'T-C.31'!K44</f>
        <v>12250000</v>
      </c>
      <c r="L45" s="190" t="s">
        <v>132</v>
      </c>
      <c r="M45" s="190"/>
      <c r="N45" s="212">
        <f>'RENSTRA_Form.T.III.C.74'!O66</f>
        <v>1</v>
      </c>
      <c r="O45" s="214">
        <f>'RENSTRA_Form.T.III.C.74'!R66</f>
        <v>16750000</v>
      </c>
    </row>
    <row r="46" spans="1:15" s="18" customFormat="1" ht="38.25">
      <c r="A46" s="124">
        <v>3</v>
      </c>
      <c r="B46" s="125" t="s">
        <v>40</v>
      </c>
      <c r="C46" s="125" t="s">
        <v>40</v>
      </c>
      <c r="D46" s="125">
        <v>19</v>
      </c>
      <c r="E46" s="125">
        <v>20</v>
      </c>
      <c r="F46" s="126"/>
      <c r="G46" s="127" t="s">
        <v>156</v>
      </c>
      <c r="H46" s="127" t="s">
        <v>157</v>
      </c>
      <c r="I46" s="129" t="str">
        <f>I44</f>
        <v>Kantor Kecamatan Kuala Betara</v>
      </c>
      <c r="J46" s="158" t="str">
        <f>J47</f>
        <v>Peringkat 6</v>
      </c>
      <c r="K46" s="131">
        <f>SUM(K47:K47)</f>
        <v>168450000</v>
      </c>
      <c r="L46" s="127"/>
      <c r="M46" s="131"/>
      <c r="N46" s="130" t="str">
        <f>N47</f>
        <v>Peringkat 6</v>
      </c>
      <c r="O46" s="188">
        <f>SUM(O47:O47)</f>
        <v>135400000</v>
      </c>
    </row>
    <row r="47" spans="1:15" s="17" customFormat="1" ht="21.75" customHeight="1">
      <c r="A47" s="206">
        <v>3</v>
      </c>
      <c r="B47" s="196" t="s">
        <v>40</v>
      </c>
      <c r="C47" s="196" t="s">
        <v>40</v>
      </c>
      <c r="D47" s="196">
        <v>19</v>
      </c>
      <c r="E47" s="196">
        <v>20</v>
      </c>
      <c r="F47" s="196" t="s">
        <v>69</v>
      </c>
      <c r="G47" s="197" t="s">
        <v>158</v>
      </c>
      <c r="H47" s="197" t="s">
        <v>157</v>
      </c>
      <c r="I47" s="197"/>
      <c r="J47" s="207" t="str">
        <f>'T-C.31'!J46</f>
        <v>Peringkat 6</v>
      </c>
      <c r="K47" s="207">
        <f>'T-C.31'!K46</f>
        <v>168450000</v>
      </c>
      <c r="L47" s="190" t="s">
        <v>132</v>
      </c>
      <c r="M47" s="207"/>
      <c r="N47" s="213" t="str">
        <f>'RENSTRA_Form.T.III.C.74'!O69</f>
        <v>Peringkat 6</v>
      </c>
      <c r="O47" s="217">
        <f>'RENSTRA_Form.T.III.C.74'!R69</f>
        <v>135400000</v>
      </c>
    </row>
    <row r="48" spans="1:15" s="17" customFormat="1" ht="21.75" customHeight="1">
      <c r="A48" s="174"/>
      <c r="B48" s="19"/>
      <c r="C48" s="19"/>
      <c r="D48" s="19"/>
      <c r="E48" s="19"/>
      <c r="F48" s="19"/>
      <c r="G48" s="175"/>
      <c r="H48" s="175"/>
      <c r="I48" s="175"/>
      <c r="J48" s="198"/>
      <c r="K48" s="198"/>
      <c r="L48" s="198"/>
      <c r="M48" s="198"/>
      <c r="N48" s="198"/>
      <c r="O48" s="198"/>
    </row>
    <row r="49" spans="1:15" s="18" customFormat="1" ht="38.25">
      <c r="A49" s="124">
        <v>3</v>
      </c>
      <c r="B49" s="125" t="s">
        <v>40</v>
      </c>
      <c r="C49" s="125" t="s">
        <v>40</v>
      </c>
      <c r="D49" s="125">
        <v>19</v>
      </c>
      <c r="E49" s="125">
        <v>19</v>
      </c>
      <c r="F49" s="126"/>
      <c r="G49" s="127" t="s">
        <v>142</v>
      </c>
      <c r="H49" s="127" t="s">
        <v>159</v>
      </c>
      <c r="I49" s="129" t="str">
        <f>I46</f>
        <v>Kantor Kecamatan Kuala Betara</v>
      </c>
      <c r="J49" s="130">
        <v>1</v>
      </c>
      <c r="K49" s="131">
        <f>SUM(K50:K51)</f>
        <v>161819236</v>
      </c>
      <c r="L49" s="127"/>
      <c r="M49" s="131"/>
      <c r="N49" s="130">
        <v>1</v>
      </c>
      <c r="O49" s="188">
        <f>SUM(O50:O51)</f>
        <v>162219200</v>
      </c>
    </row>
    <row r="50" spans="1:15" s="18" customFormat="1" ht="25.5">
      <c r="A50" s="117">
        <v>3</v>
      </c>
      <c r="B50" s="118" t="s">
        <v>40</v>
      </c>
      <c r="C50" s="118" t="s">
        <v>40</v>
      </c>
      <c r="D50" s="118">
        <v>19</v>
      </c>
      <c r="E50" s="118">
        <v>19</v>
      </c>
      <c r="F50" s="118" t="s">
        <v>60</v>
      </c>
      <c r="G50" s="119" t="s">
        <v>160</v>
      </c>
      <c r="H50" s="119" t="s">
        <v>161</v>
      </c>
      <c r="I50" s="119"/>
      <c r="J50" s="190" t="str">
        <f>'T-C.31'!J49</f>
        <v>Peringkat 6</v>
      </c>
      <c r="K50" s="190">
        <f>'T-C.31'!K49</f>
        <v>161819236</v>
      </c>
      <c r="L50" s="190" t="s">
        <v>132</v>
      </c>
      <c r="M50" s="190"/>
      <c r="N50" s="212" t="str">
        <f>'RENSTRA_Form.T.III.C.74'!O72</f>
        <v>Peringkat 6</v>
      </c>
      <c r="O50" s="214">
        <f>'RENSTRA_Form.T.III.C.74'!R72</f>
        <v>162219200</v>
      </c>
    </row>
    <row r="51" spans="1:15" s="17" customFormat="1" ht="12.75">
      <c r="A51" s="117"/>
      <c r="B51" s="123"/>
      <c r="C51" s="123"/>
      <c r="D51" s="123"/>
      <c r="E51" s="123"/>
      <c r="F51" s="123"/>
      <c r="G51" s="119"/>
      <c r="H51" s="122"/>
      <c r="I51" s="122"/>
      <c r="J51" s="33"/>
      <c r="K51" s="22"/>
      <c r="L51" s="122"/>
      <c r="M51" s="22"/>
      <c r="N51" s="33"/>
      <c r="O51" s="187"/>
    </row>
    <row r="52" spans="1:15" s="17" customFormat="1" ht="12.75">
      <c r="A52" s="117"/>
      <c r="B52" s="123"/>
      <c r="C52" s="123"/>
      <c r="D52" s="123"/>
      <c r="E52" s="123"/>
      <c r="F52" s="123"/>
      <c r="G52" s="119"/>
      <c r="H52" s="122"/>
      <c r="I52" s="122"/>
      <c r="J52" s="33"/>
      <c r="K52" s="22"/>
      <c r="L52" s="122"/>
      <c r="M52" s="22"/>
      <c r="N52" s="33"/>
      <c r="O52" s="187"/>
    </row>
    <row r="53" spans="1:15" s="18" customFormat="1" ht="38.25">
      <c r="A53" s="124">
        <v>3</v>
      </c>
      <c r="B53" s="125" t="s">
        <v>40</v>
      </c>
      <c r="C53" s="125" t="s">
        <v>40</v>
      </c>
      <c r="D53" s="125">
        <v>19</v>
      </c>
      <c r="E53" s="125">
        <v>20</v>
      </c>
      <c r="F53" s="126"/>
      <c r="G53" s="127" t="str">
        <f>'T-C.31'!D52</f>
        <v>Program pengembangan Wawasan kebangsaan</v>
      </c>
      <c r="H53" s="127"/>
      <c r="I53" s="129" t="str">
        <f>I49</f>
        <v>Kantor Kecamatan Kuala Betara</v>
      </c>
      <c r="J53" s="138">
        <v>1</v>
      </c>
      <c r="K53" s="131">
        <f>SUM(K54:K54)</f>
        <v>4600000</v>
      </c>
      <c r="L53" s="127"/>
      <c r="M53" s="131"/>
      <c r="N53" s="130">
        <f>N54</f>
        <v>1</v>
      </c>
      <c r="O53" s="188">
        <f>SUM(O54:O54)</f>
        <v>4600000</v>
      </c>
    </row>
    <row r="54" spans="1:15" s="18" customFormat="1" ht="25.5">
      <c r="A54" s="117">
        <v>3</v>
      </c>
      <c r="B54" s="118" t="s">
        <v>40</v>
      </c>
      <c r="C54" s="118" t="s">
        <v>40</v>
      </c>
      <c r="D54" s="118">
        <v>19</v>
      </c>
      <c r="E54" s="118">
        <v>20</v>
      </c>
      <c r="F54" s="118"/>
      <c r="G54" s="119" t="str">
        <f>'T-C.31'!D53</f>
        <v>Terlaksananya HUT RI Kecamatan</v>
      </c>
      <c r="H54" s="119" t="s">
        <v>240</v>
      </c>
      <c r="I54" s="120"/>
      <c r="J54" s="212">
        <v>1</v>
      </c>
      <c r="K54" s="190">
        <f>'T-C.31'!K53</f>
        <v>4600000</v>
      </c>
      <c r="L54" s="190" t="s">
        <v>132</v>
      </c>
      <c r="M54" s="190"/>
      <c r="N54" s="212">
        <v>1</v>
      </c>
      <c r="O54" s="214">
        <f>'RENSTRA_Form.T.III.C.74'!R76</f>
        <v>4600000</v>
      </c>
    </row>
    <row r="55" spans="1:15" s="17" customFormat="1" ht="12.75">
      <c r="A55" s="117"/>
      <c r="B55" s="123"/>
      <c r="C55" s="123"/>
      <c r="D55" s="123"/>
      <c r="E55" s="123"/>
      <c r="F55" s="118"/>
      <c r="G55" s="119"/>
      <c r="H55" s="119"/>
      <c r="I55" s="119"/>
      <c r="J55" s="21"/>
      <c r="K55" s="22"/>
      <c r="L55" s="139"/>
      <c r="M55" s="22"/>
      <c r="N55" s="21"/>
      <c r="O55" s="187"/>
    </row>
    <row r="56" spans="1:15" s="18" customFormat="1" ht="38.25">
      <c r="A56" s="124">
        <v>3</v>
      </c>
      <c r="B56" s="125" t="s">
        <v>40</v>
      </c>
      <c r="C56" s="125" t="s">
        <v>40</v>
      </c>
      <c r="D56" s="125">
        <v>19</v>
      </c>
      <c r="E56" s="125">
        <v>28</v>
      </c>
      <c r="F56" s="126"/>
      <c r="G56" s="127" t="s">
        <v>62</v>
      </c>
      <c r="H56" s="127"/>
      <c r="I56" s="129" t="str">
        <f>I53</f>
        <v>Kantor Kecamatan Kuala Betara</v>
      </c>
      <c r="J56" s="138" t="s">
        <v>164</v>
      </c>
      <c r="K56" s="131">
        <f>SUM(K57:K57)</f>
        <v>10450000</v>
      </c>
      <c r="L56" s="127"/>
      <c r="M56" s="131"/>
      <c r="N56" s="134"/>
      <c r="O56" s="188">
        <f>SUM(O57:O57)</f>
        <v>10450000</v>
      </c>
    </row>
    <row r="57" spans="1:15" s="18" customFormat="1" ht="38.25">
      <c r="A57" s="117">
        <v>3</v>
      </c>
      <c r="B57" s="118" t="s">
        <v>40</v>
      </c>
      <c r="C57" s="118" t="s">
        <v>40</v>
      </c>
      <c r="D57" s="118">
        <v>19</v>
      </c>
      <c r="E57" s="118">
        <v>28</v>
      </c>
      <c r="F57" s="118">
        <v>22</v>
      </c>
      <c r="G57" s="119" t="s">
        <v>162</v>
      </c>
      <c r="H57" s="119" t="s">
        <v>163</v>
      </c>
      <c r="I57" s="120"/>
      <c r="J57" s="190">
        <f>'T-C.31'!J56</f>
        <v>1</v>
      </c>
      <c r="K57" s="190">
        <f>'T-C.31'!K56</f>
        <v>10450000</v>
      </c>
      <c r="L57" s="190" t="s">
        <v>132</v>
      </c>
      <c r="M57" s="190"/>
      <c r="N57" s="212">
        <f>'RENSTRA_Form.T.III.C.74'!O80</f>
        <v>1</v>
      </c>
      <c r="O57" s="214">
        <f>'RENSTRA_Form.T.III.C.74'!R80</f>
        <v>10450000</v>
      </c>
    </row>
    <row r="58" spans="1:15" s="17" customFormat="1" ht="12.75">
      <c r="A58" s="117"/>
      <c r="B58" s="123"/>
      <c r="C58" s="123"/>
      <c r="D58" s="123"/>
      <c r="E58" s="123"/>
      <c r="F58" s="118"/>
      <c r="G58" s="119"/>
      <c r="H58" s="119"/>
      <c r="I58" s="119"/>
      <c r="J58" s="21"/>
      <c r="K58" s="22"/>
      <c r="L58" s="139"/>
      <c r="M58" s="22"/>
      <c r="N58" s="21"/>
      <c r="O58" s="187"/>
    </row>
    <row r="59" spans="1:15" s="17" customFormat="1" ht="25.5">
      <c r="A59" s="124">
        <v>3</v>
      </c>
      <c r="B59" s="125" t="s">
        <v>40</v>
      </c>
      <c r="C59" s="125" t="s">
        <v>40</v>
      </c>
      <c r="D59" s="125">
        <v>19</v>
      </c>
      <c r="E59" s="126">
        <v>29</v>
      </c>
      <c r="F59" s="126"/>
      <c r="G59" s="127" t="s">
        <v>165</v>
      </c>
      <c r="H59" s="127"/>
      <c r="I59" s="129">
        <f>I48</f>
        <v>0</v>
      </c>
      <c r="J59" s="130">
        <v>1</v>
      </c>
      <c r="K59" s="131">
        <f>SUM(K60:K60)</f>
        <v>9700000</v>
      </c>
      <c r="L59" s="127"/>
      <c r="M59" s="131"/>
      <c r="N59" s="134"/>
      <c r="O59" s="188">
        <f>SUM(O60:O60)</f>
        <v>12700000</v>
      </c>
    </row>
    <row r="60" spans="1:15" s="17" customFormat="1" ht="38.25">
      <c r="A60" s="117">
        <v>3</v>
      </c>
      <c r="B60" s="118" t="s">
        <v>40</v>
      </c>
      <c r="C60" s="118" t="s">
        <v>40</v>
      </c>
      <c r="D60" s="118">
        <v>19</v>
      </c>
      <c r="E60" s="123">
        <v>29</v>
      </c>
      <c r="F60" s="118">
        <v>34</v>
      </c>
      <c r="G60" s="20" t="s">
        <v>166</v>
      </c>
      <c r="H60" s="20" t="s">
        <v>167</v>
      </c>
      <c r="I60" s="129" t="str">
        <f>I49</f>
        <v>Kantor Kecamatan Kuala Betara</v>
      </c>
      <c r="J60" s="212">
        <v>1</v>
      </c>
      <c r="K60" s="190">
        <f>'T-C.31'!K58</f>
        <v>9700000</v>
      </c>
      <c r="L60" s="190" t="s">
        <v>132</v>
      </c>
      <c r="M60" s="190"/>
      <c r="N60" s="212"/>
      <c r="O60" s="214">
        <f>'RENSTRA_Form.T.III.C.74'!R83</f>
        <v>12700000</v>
      </c>
    </row>
    <row r="61" spans="1:15" s="17" customFormat="1" ht="12.75">
      <c r="A61" s="117"/>
      <c r="B61" s="123"/>
      <c r="C61" s="123"/>
      <c r="D61" s="123"/>
      <c r="E61" s="123"/>
      <c r="F61" s="118"/>
      <c r="G61" s="119"/>
      <c r="H61" s="119"/>
      <c r="I61" s="119"/>
      <c r="J61" s="21"/>
      <c r="K61" s="22"/>
      <c r="L61" s="139"/>
      <c r="M61" s="22"/>
      <c r="N61" s="21"/>
      <c r="O61" s="187"/>
    </row>
    <row r="62" spans="1:15" s="17" customFormat="1" ht="38.25">
      <c r="A62" s="124"/>
      <c r="B62" s="125"/>
      <c r="C62" s="125"/>
      <c r="D62" s="125"/>
      <c r="E62" s="126"/>
      <c r="F62" s="126"/>
      <c r="G62" s="127" t="s">
        <v>305</v>
      </c>
      <c r="H62" s="127"/>
      <c r="I62" s="129" t="s">
        <v>283</v>
      </c>
      <c r="J62" s="130">
        <v>1</v>
      </c>
      <c r="K62" s="131">
        <f>SUM(K63:K63)</f>
        <v>1260138000</v>
      </c>
      <c r="L62" s="127"/>
      <c r="M62" s="131"/>
      <c r="N62" s="134"/>
      <c r="O62" s="188">
        <f>SUM(O63:O63)</f>
        <v>880000000</v>
      </c>
    </row>
    <row r="63" spans="1:15" s="17" customFormat="1" ht="38.25">
      <c r="A63" s="117"/>
      <c r="B63" s="118"/>
      <c r="C63" s="118"/>
      <c r="D63" s="118"/>
      <c r="E63" s="123"/>
      <c r="F63" s="118"/>
      <c r="G63" s="20" t="s">
        <v>309</v>
      </c>
      <c r="H63" s="20" t="s">
        <v>310</v>
      </c>
      <c r="I63" s="20"/>
      <c r="J63" s="212">
        <v>1</v>
      </c>
      <c r="K63" s="190">
        <f>'T-C.31'!K61</f>
        <v>1260138000</v>
      </c>
      <c r="L63" s="190" t="s">
        <v>132</v>
      </c>
      <c r="M63" s="190"/>
      <c r="N63" s="212"/>
      <c r="O63" s="214">
        <f>'RENSTRA_Form.T.III.C.74'!R85</f>
        <v>880000000</v>
      </c>
    </row>
    <row r="64" spans="1:15" s="17" customFormat="1" ht="12.75">
      <c r="A64" s="117"/>
      <c r="B64" s="123"/>
      <c r="C64" s="123"/>
      <c r="D64" s="123"/>
      <c r="E64" s="123"/>
      <c r="F64" s="118"/>
      <c r="G64" s="119" t="s">
        <v>304</v>
      </c>
      <c r="H64" s="119"/>
      <c r="I64" s="119"/>
      <c r="J64" s="21"/>
      <c r="K64" s="22"/>
      <c r="L64" s="139"/>
      <c r="M64" s="22"/>
      <c r="N64" s="21"/>
      <c r="O64" s="187"/>
    </row>
    <row r="65" spans="1:15" s="17" customFormat="1" ht="12.75">
      <c r="A65" s="117"/>
      <c r="B65" s="123"/>
      <c r="C65" s="123"/>
      <c r="D65" s="123"/>
      <c r="E65" s="123"/>
      <c r="F65" s="118"/>
      <c r="G65" s="119"/>
      <c r="H65" s="119"/>
      <c r="I65" s="119"/>
      <c r="J65" s="21"/>
      <c r="K65" s="22"/>
      <c r="L65" s="139"/>
      <c r="M65" s="22"/>
      <c r="N65" s="21"/>
      <c r="O65" s="187"/>
    </row>
    <row r="66" spans="1:15" s="17" customFormat="1" ht="12.75">
      <c r="A66" s="117"/>
      <c r="B66" s="123"/>
      <c r="C66" s="123"/>
      <c r="D66" s="123"/>
      <c r="E66" s="123"/>
      <c r="F66" s="118"/>
      <c r="G66" s="119"/>
      <c r="H66" s="119"/>
      <c r="I66" s="119"/>
      <c r="J66" s="21"/>
      <c r="K66" s="22"/>
      <c r="L66" s="139"/>
      <c r="M66" s="22"/>
      <c r="N66" s="21"/>
      <c r="O66" s="187"/>
    </row>
    <row r="67" spans="1:15" s="18" customFormat="1" ht="13.5" customHeight="1" thickBot="1">
      <c r="A67" s="143"/>
      <c r="B67" s="144"/>
      <c r="C67" s="144"/>
      <c r="D67" s="144"/>
      <c r="E67" s="144"/>
      <c r="F67" s="145"/>
      <c r="G67" s="146"/>
      <c r="H67" s="146"/>
      <c r="I67" s="146"/>
      <c r="J67" s="147"/>
      <c r="K67" s="148"/>
      <c r="L67" s="149"/>
      <c r="M67" s="148"/>
      <c r="N67" s="147"/>
      <c r="O67" s="189"/>
    </row>
    <row r="68" spans="1:15" s="18" customFormat="1" ht="32.25" customHeight="1" thickBot="1">
      <c r="A68" s="51" t="s">
        <v>76</v>
      </c>
      <c r="B68" s="46"/>
      <c r="C68" s="46"/>
      <c r="D68" s="46"/>
      <c r="E68" s="46"/>
      <c r="F68" s="46"/>
      <c r="G68" s="26"/>
      <c r="H68" s="26"/>
      <c r="I68" s="26"/>
      <c r="J68" s="26"/>
      <c r="K68" s="170">
        <f>K56+K49+K46+K44+K37+K34+K31+K25+K13+K40+K53+K62+K59</f>
        <v>2399193842</v>
      </c>
      <c r="L68" s="171"/>
      <c r="M68" s="170"/>
      <c r="N68" s="170"/>
      <c r="O68" s="218">
        <f>O56+O49+O46+O44+O37+O34+O31+O25+O13+O40+O53+O62+O59</f>
        <v>1991055842</v>
      </c>
    </row>
    <row r="69" spans="1:15" s="18" customFormat="1" ht="2.25" customHeight="1" thickTop="1">
      <c r="A69" s="47"/>
      <c r="B69" s="44"/>
      <c r="C69" s="44"/>
      <c r="D69" s="44"/>
      <c r="E69" s="44"/>
      <c r="F69" s="44"/>
      <c r="G69" s="10"/>
      <c r="H69" s="1"/>
      <c r="I69" s="1"/>
      <c r="J69" s="5"/>
      <c r="K69" s="10"/>
      <c r="L69" s="1"/>
      <c r="M69" s="7"/>
      <c r="N69" s="7"/>
      <c r="O69" s="7"/>
    </row>
    <row r="70" spans="10:12" ht="15">
      <c r="J70" s="1"/>
      <c r="K70" s="25"/>
      <c r="L70" s="25"/>
    </row>
    <row r="71" spans="10:12" ht="15">
      <c r="J71" s="1"/>
      <c r="K71" s="25"/>
      <c r="L71" s="25"/>
    </row>
    <row r="72" spans="10:12" ht="15">
      <c r="J72" s="1"/>
      <c r="K72" s="25"/>
      <c r="L72" s="25"/>
    </row>
    <row r="73" spans="10:12" ht="15">
      <c r="J73" s="1"/>
      <c r="K73" s="25"/>
      <c r="L73" s="25"/>
    </row>
    <row r="74" spans="10:12" ht="15">
      <c r="J74" s="1"/>
      <c r="K74" s="25"/>
      <c r="L74" s="25"/>
    </row>
    <row r="75" spans="10:12" ht="15">
      <c r="J75" s="1"/>
      <c r="K75" s="25"/>
      <c r="L75" s="25"/>
    </row>
    <row r="76" spans="10:12" ht="15">
      <c r="J76" s="1"/>
      <c r="K76" s="25"/>
      <c r="L76" s="25"/>
    </row>
    <row r="77" spans="10:12" ht="15">
      <c r="J77" s="1"/>
      <c r="K77" s="25"/>
      <c r="L77" s="25"/>
    </row>
    <row r="78" spans="10:12" ht="15">
      <c r="J78" s="1"/>
      <c r="K78" s="25"/>
      <c r="L78" s="25"/>
    </row>
    <row r="79" spans="10:12" ht="15">
      <c r="J79" s="1"/>
      <c r="K79" s="25"/>
      <c r="L79" s="25"/>
    </row>
    <row r="80" spans="10:12" ht="15">
      <c r="J80" s="1"/>
      <c r="K80" s="25"/>
      <c r="L80" s="25"/>
    </row>
    <row r="81" spans="10:12" ht="15">
      <c r="J81" s="1"/>
      <c r="K81" s="25"/>
      <c r="L81" s="25"/>
    </row>
    <row r="82" spans="10:12" ht="15">
      <c r="J82" s="1"/>
      <c r="K82" s="25"/>
      <c r="L82" s="25"/>
    </row>
    <row r="83" spans="10:12" ht="15">
      <c r="J83" s="1"/>
      <c r="K83" s="25"/>
      <c r="L83" s="25"/>
    </row>
    <row r="84" spans="10:12" ht="15">
      <c r="J84" s="1"/>
      <c r="K84" s="25"/>
      <c r="L84" s="25"/>
    </row>
    <row r="85" spans="10:12" ht="15">
      <c r="J85" s="1"/>
      <c r="K85" s="25"/>
      <c r="L85" s="25"/>
    </row>
    <row r="86" spans="10:12" ht="15">
      <c r="J86" s="1"/>
      <c r="K86" s="25"/>
      <c r="L86" s="25"/>
    </row>
    <row r="87" spans="10:12" ht="15">
      <c r="J87"/>
      <c r="K87" s="25"/>
      <c r="L87" s="25"/>
    </row>
  </sheetData>
  <sheetProtection/>
  <mergeCells count="15">
    <mergeCell ref="A1:O1"/>
    <mergeCell ref="A2:O2"/>
    <mergeCell ref="A3:O3"/>
    <mergeCell ref="M8:M10"/>
    <mergeCell ref="N8:O8"/>
    <mergeCell ref="I9:I10"/>
    <mergeCell ref="J9:J10"/>
    <mergeCell ref="L9:L10"/>
    <mergeCell ref="N9:N10"/>
    <mergeCell ref="A11:F11"/>
    <mergeCell ref="A4:L4"/>
    <mergeCell ref="A8:F10"/>
    <mergeCell ref="G8:G10"/>
    <mergeCell ref="H8:H10"/>
    <mergeCell ref="I8:L8"/>
  </mergeCells>
  <printOptions/>
  <pageMargins left="0.4724409448818898" right="0.15748031496062992" top="0.4724409448818898" bottom="0.35433070866141736" header="0.31496062992125984" footer="0.2362204724409449"/>
  <pageSetup horizontalDpi="300" verticalDpi="3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5"/>
  <sheetViews>
    <sheetView view="pageBreakPreview" zoomScale="86" zoomScaleNormal="80" zoomScaleSheetLayoutView="86" zoomScalePageLayoutView="0" workbookViewId="0" topLeftCell="A11">
      <selection activeCell="P17" sqref="P17"/>
    </sheetView>
  </sheetViews>
  <sheetFormatPr defaultColWidth="9.140625" defaultRowHeight="15"/>
  <cols>
    <col min="1" max="2" width="3.57421875" style="1" customWidth="1"/>
    <col min="3" max="4" width="4.00390625" style="1" customWidth="1"/>
    <col min="5" max="5" width="3.00390625" style="1" customWidth="1"/>
    <col min="6" max="6" width="28.8515625" style="10" customWidth="1"/>
    <col min="7" max="7" width="30.8515625" style="1" customWidth="1"/>
    <col min="8" max="8" width="12.28125" style="1" customWidth="1"/>
    <col min="9" max="9" width="16.57421875" style="5" customWidth="1"/>
    <col min="10" max="10" width="13.7109375" style="10" customWidth="1"/>
    <col min="11" max="11" width="11.7109375" style="10" customWidth="1"/>
    <col min="12" max="12" width="14.00390625" style="10" customWidth="1"/>
    <col min="13" max="13" width="13.00390625" style="10" customWidth="1"/>
    <col min="14" max="14" width="13.57421875" style="10" customWidth="1"/>
    <col min="15" max="15" width="12.00390625" style="10" customWidth="1"/>
    <col min="16" max="16" width="14.28125" style="10" customWidth="1"/>
    <col min="17" max="17" width="13.00390625" style="10" customWidth="1"/>
    <col min="18" max="18" width="14.57421875" style="10" customWidth="1"/>
    <col min="19" max="19" width="13.00390625" style="10" customWidth="1"/>
    <col min="20" max="20" width="14.421875" style="10" customWidth="1"/>
    <col min="21" max="22" width="17.8515625" style="38" customWidth="1"/>
    <col min="23" max="16384" width="9.140625" style="1" customWidth="1"/>
  </cols>
  <sheetData>
    <row r="1" spans="1:22" ht="15">
      <c r="A1" s="444" t="s">
        <v>120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</row>
    <row r="2" spans="1:22" ht="15">
      <c r="A2" s="444" t="s">
        <v>263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</row>
    <row r="3" spans="1:22" ht="1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</row>
    <row r="4" spans="1:22" ht="15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</row>
    <row r="5" spans="1:22" ht="14.25">
      <c r="A5" s="2"/>
      <c r="B5" s="2"/>
      <c r="C5" s="2"/>
      <c r="D5" s="2"/>
      <c r="E5" s="2"/>
      <c r="F5" s="12"/>
      <c r="G5" s="2"/>
      <c r="H5" s="2"/>
      <c r="I5" s="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7"/>
      <c r="V5" s="37"/>
    </row>
    <row r="6" ht="15">
      <c r="A6" s="3" t="s">
        <v>272</v>
      </c>
    </row>
    <row r="7" ht="15.75" thickBot="1">
      <c r="A7" s="3"/>
    </row>
    <row r="8" spans="1:22" ht="33" customHeight="1" thickTop="1">
      <c r="A8" s="474" t="s">
        <v>0</v>
      </c>
      <c r="B8" s="475"/>
      <c r="C8" s="475"/>
      <c r="D8" s="475"/>
      <c r="E8" s="476"/>
      <c r="F8" s="447" t="s">
        <v>121</v>
      </c>
      <c r="G8" s="447" t="s">
        <v>122</v>
      </c>
      <c r="H8" s="447" t="s">
        <v>123</v>
      </c>
      <c r="I8" s="461" t="s">
        <v>124</v>
      </c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3"/>
      <c r="U8" s="436" t="s">
        <v>125</v>
      </c>
      <c r="V8" s="480" t="s">
        <v>105</v>
      </c>
    </row>
    <row r="9" spans="1:22" ht="33" customHeight="1">
      <c r="A9" s="477"/>
      <c r="B9" s="478"/>
      <c r="C9" s="478"/>
      <c r="D9" s="478"/>
      <c r="E9" s="479"/>
      <c r="F9" s="448"/>
      <c r="G9" s="448"/>
      <c r="H9" s="448"/>
      <c r="I9" s="472" t="s">
        <v>77</v>
      </c>
      <c r="J9" s="473"/>
      <c r="K9" s="472" t="s">
        <v>126</v>
      </c>
      <c r="L9" s="473"/>
      <c r="M9" s="472" t="s">
        <v>127</v>
      </c>
      <c r="N9" s="473"/>
      <c r="O9" s="472" t="s">
        <v>128</v>
      </c>
      <c r="P9" s="473"/>
      <c r="Q9" s="472" t="s">
        <v>129</v>
      </c>
      <c r="R9" s="473"/>
      <c r="S9" s="472" t="s">
        <v>130</v>
      </c>
      <c r="T9" s="473"/>
      <c r="U9" s="437"/>
      <c r="V9" s="481"/>
    </row>
    <row r="10" spans="1:22" ht="26.25" customHeight="1">
      <c r="A10" s="477"/>
      <c r="B10" s="478"/>
      <c r="C10" s="478"/>
      <c r="D10" s="478"/>
      <c r="E10" s="479"/>
      <c r="F10" s="448"/>
      <c r="G10" s="448"/>
      <c r="H10" s="448"/>
      <c r="I10" s="102" t="s">
        <v>71</v>
      </c>
      <c r="J10" s="103" t="s">
        <v>79</v>
      </c>
      <c r="K10" s="102" t="s">
        <v>71</v>
      </c>
      <c r="L10" s="103" t="s">
        <v>79</v>
      </c>
      <c r="M10" s="102" t="s">
        <v>71</v>
      </c>
      <c r="N10" s="103" t="s">
        <v>79</v>
      </c>
      <c r="O10" s="102" t="s">
        <v>71</v>
      </c>
      <c r="P10" s="103" t="s">
        <v>79</v>
      </c>
      <c r="Q10" s="102" t="s">
        <v>71</v>
      </c>
      <c r="R10" s="103" t="s">
        <v>79</v>
      </c>
      <c r="S10" s="102" t="s">
        <v>71</v>
      </c>
      <c r="T10" s="103" t="s">
        <v>79</v>
      </c>
      <c r="U10" s="437"/>
      <c r="V10" s="482"/>
    </row>
    <row r="11" spans="1:22" s="168" customFormat="1" ht="14.25">
      <c r="A11" s="449">
        <v>1</v>
      </c>
      <c r="B11" s="450"/>
      <c r="C11" s="450"/>
      <c r="D11" s="450"/>
      <c r="E11" s="451"/>
      <c r="F11" s="164">
        <v>2</v>
      </c>
      <c r="G11" s="165">
        <v>3</v>
      </c>
      <c r="H11" s="165">
        <v>4</v>
      </c>
      <c r="I11" s="468">
        <v>5</v>
      </c>
      <c r="J11" s="451"/>
      <c r="K11" s="468">
        <v>6</v>
      </c>
      <c r="L11" s="451"/>
      <c r="M11" s="468">
        <v>7</v>
      </c>
      <c r="N11" s="451"/>
      <c r="O11" s="468">
        <v>8</v>
      </c>
      <c r="P11" s="451"/>
      <c r="Q11" s="468">
        <v>9</v>
      </c>
      <c r="R11" s="451"/>
      <c r="S11" s="468">
        <v>10</v>
      </c>
      <c r="T11" s="451"/>
      <c r="U11" s="166">
        <v>11</v>
      </c>
      <c r="V11" s="167">
        <v>12</v>
      </c>
    </row>
    <row r="12" spans="1:22" s="17" customFormat="1" ht="25.5">
      <c r="A12" s="106" t="s">
        <v>40</v>
      </c>
      <c r="B12" s="49" t="s">
        <v>40</v>
      </c>
      <c r="C12" s="50"/>
      <c r="D12" s="49"/>
      <c r="E12" s="45"/>
      <c r="F12" s="4" t="s">
        <v>133</v>
      </c>
      <c r="G12" s="4"/>
      <c r="H12" s="4"/>
      <c r="I12" s="13"/>
      <c r="J12" s="4"/>
      <c r="K12" s="13"/>
      <c r="L12" s="4"/>
      <c r="M12" s="13"/>
      <c r="N12" s="4"/>
      <c r="O12" s="13"/>
      <c r="P12" s="4"/>
      <c r="Q12" s="13"/>
      <c r="R12" s="4"/>
      <c r="S12" s="13"/>
      <c r="T12" s="4"/>
      <c r="U12" s="39"/>
      <c r="V12" s="40"/>
    </row>
    <row r="13" spans="1:22" s="17" customFormat="1" ht="39.75" customHeight="1">
      <c r="A13" s="150" t="s">
        <v>40</v>
      </c>
      <c r="B13" s="109" t="s">
        <v>40</v>
      </c>
      <c r="C13" s="110">
        <v>19</v>
      </c>
      <c r="D13" s="109" t="s">
        <v>40</v>
      </c>
      <c r="E13" s="109"/>
      <c r="F13" s="111" t="s">
        <v>134</v>
      </c>
      <c r="G13" s="112" t="s">
        <v>93</v>
      </c>
      <c r="H13" s="114">
        <v>1</v>
      </c>
      <c r="I13" s="114">
        <v>1</v>
      </c>
      <c r="J13" s="151">
        <f>SUM(J14:J24)</f>
        <v>193157700</v>
      </c>
      <c r="K13" s="114">
        <v>1</v>
      </c>
      <c r="L13" s="151">
        <f>SUM(L14:L23)</f>
        <v>321351949</v>
      </c>
      <c r="M13" s="114">
        <v>1</v>
      </c>
      <c r="N13" s="151">
        <f>SUM(N14:N23)</f>
        <v>379563449</v>
      </c>
      <c r="O13" s="114">
        <v>1</v>
      </c>
      <c r="P13" s="151">
        <f>SUM(P14:P23)</f>
        <v>395655002</v>
      </c>
      <c r="Q13" s="114">
        <v>1</v>
      </c>
      <c r="R13" s="151">
        <f>SUM(R14:R23)</f>
        <v>473681742</v>
      </c>
      <c r="S13" s="114">
        <v>1</v>
      </c>
      <c r="T13" s="151">
        <f>SUM(T14:T23)</f>
        <v>1704199842</v>
      </c>
      <c r="U13" s="320">
        <v>1</v>
      </c>
      <c r="V13" s="113" t="s">
        <v>267</v>
      </c>
    </row>
    <row r="14" spans="1:22" s="18" customFormat="1" ht="25.5">
      <c r="A14" s="152" t="s">
        <v>40</v>
      </c>
      <c r="B14" s="118" t="s">
        <v>40</v>
      </c>
      <c r="C14" s="118">
        <v>19</v>
      </c>
      <c r="D14" s="118" t="s">
        <v>40</v>
      </c>
      <c r="E14" s="118" t="s">
        <v>40</v>
      </c>
      <c r="F14" s="119" t="s">
        <v>41</v>
      </c>
      <c r="G14" s="36" t="s">
        <v>92</v>
      </c>
      <c r="H14" s="121">
        <v>1</v>
      </c>
      <c r="I14" s="247">
        <v>1</v>
      </c>
      <c r="J14" s="248">
        <f>'[1]Tabel T-C 28'!$F$15</f>
        <v>900000</v>
      </c>
      <c r="K14" s="247">
        <v>1</v>
      </c>
      <c r="L14" s="248">
        <f>'[1]Tabel T-C 28'!$H$15</f>
        <v>1350000</v>
      </c>
      <c r="M14" s="247">
        <v>1</v>
      </c>
      <c r="N14" s="248">
        <f>'[1]Tabel T-C 28'!$J$15</f>
        <v>5350000</v>
      </c>
      <c r="O14" s="247">
        <v>1</v>
      </c>
      <c r="P14" s="248">
        <f>'[1]Tabel T-C 28'!$L$15</f>
        <v>5400000</v>
      </c>
      <c r="Q14" s="247">
        <v>1</v>
      </c>
      <c r="R14" s="248">
        <f>'[1]Tabel T-C 28'!$N$15</f>
        <v>5400000</v>
      </c>
      <c r="S14" s="247">
        <v>1</v>
      </c>
      <c r="T14" s="248">
        <f>'[1]Tabel T-C 28'!$P$15</f>
        <v>18400000</v>
      </c>
      <c r="U14" s="321"/>
      <c r="V14" s="42"/>
    </row>
    <row r="15" spans="1:22" s="18" customFormat="1" ht="25.5">
      <c r="A15" s="152" t="s">
        <v>40</v>
      </c>
      <c r="B15" s="118" t="s">
        <v>40</v>
      </c>
      <c r="C15" s="118">
        <v>19</v>
      </c>
      <c r="D15" s="118" t="s">
        <v>40</v>
      </c>
      <c r="E15" s="118" t="s">
        <v>53</v>
      </c>
      <c r="F15" s="119" t="s">
        <v>42</v>
      </c>
      <c r="G15" s="36" t="s">
        <v>94</v>
      </c>
      <c r="H15" s="121">
        <v>1</v>
      </c>
      <c r="I15" s="247">
        <v>1</v>
      </c>
      <c r="J15" s="248">
        <f>'[1]Tabel T-C 28'!$F$22</f>
        <v>22500000</v>
      </c>
      <c r="K15" s="247">
        <v>1</v>
      </c>
      <c r="L15" s="248">
        <f>'[1]Tabel T-C 28'!$H$22</f>
        <v>32100000</v>
      </c>
      <c r="M15" s="247">
        <v>1</v>
      </c>
      <c r="N15" s="248">
        <f>'[1]Tabel T-C 28'!$J$22</f>
        <v>35700000</v>
      </c>
      <c r="O15" s="247">
        <v>1</v>
      </c>
      <c r="P15" s="248">
        <f>'[1]Tabel T-C 28'!$L$22</f>
        <v>34860000</v>
      </c>
      <c r="Q15" s="247">
        <v>1</v>
      </c>
      <c r="R15" s="248">
        <f>'[1]Tabel T-C 28'!$N$22</f>
        <v>39660000</v>
      </c>
      <c r="S15" s="247">
        <v>1</v>
      </c>
      <c r="T15" s="248">
        <f>'[1]Tabel T-C 28'!$P$22</f>
        <v>164820000</v>
      </c>
      <c r="U15" s="321"/>
      <c r="V15" s="42"/>
    </row>
    <row r="16" spans="1:22" s="18" customFormat="1" ht="25.5">
      <c r="A16" s="152" t="s">
        <v>40</v>
      </c>
      <c r="B16" s="118" t="s">
        <v>40</v>
      </c>
      <c r="C16" s="118">
        <v>19</v>
      </c>
      <c r="D16" s="118" t="s">
        <v>40</v>
      </c>
      <c r="E16" s="118" t="s">
        <v>54</v>
      </c>
      <c r="F16" s="119" t="s">
        <v>43</v>
      </c>
      <c r="G16" s="36" t="s">
        <v>95</v>
      </c>
      <c r="H16" s="121">
        <v>1</v>
      </c>
      <c r="I16" s="247">
        <v>1</v>
      </c>
      <c r="J16" s="248">
        <f>'[1]Tabel T-C 28'!$F$31</f>
        <v>25675000</v>
      </c>
      <c r="K16" s="247">
        <v>1</v>
      </c>
      <c r="L16" s="248">
        <f>'[1]Tabel T-C 28'!$H$31</f>
        <v>156650000</v>
      </c>
      <c r="M16" s="247">
        <v>1</v>
      </c>
      <c r="N16" s="248">
        <f>'[1]Tabel T-C 28'!$J$31</f>
        <v>136910000</v>
      </c>
      <c r="O16" s="247">
        <v>1</v>
      </c>
      <c r="P16" s="248">
        <v>147900000</v>
      </c>
      <c r="Q16" s="247">
        <v>1</v>
      </c>
      <c r="R16" s="248">
        <f>'[1]Tabel T-C 28'!$N$31</f>
        <v>179100000</v>
      </c>
      <c r="S16" s="247">
        <v>1</v>
      </c>
      <c r="T16" s="248">
        <f>'[1]Tabel T-C 28'!$P$31</f>
        <v>646235000</v>
      </c>
      <c r="U16" s="321"/>
      <c r="V16" s="42"/>
    </row>
    <row r="17" spans="1:22" s="18" customFormat="1" ht="25.5">
      <c r="A17" s="152" t="s">
        <v>40</v>
      </c>
      <c r="B17" s="118" t="s">
        <v>40</v>
      </c>
      <c r="C17" s="118">
        <v>19</v>
      </c>
      <c r="D17" s="118" t="s">
        <v>40</v>
      </c>
      <c r="E17" s="118" t="s">
        <v>55</v>
      </c>
      <c r="F17" s="119" t="s">
        <v>44</v>
      </c>
      <c r="G17" s="36" t="s">
        <v>96</v>
      </c>
      <c r="H17" s="121">
        <v>1</v>
      </c>
      <c r="I17" s="247">
        <v>1</v>
      </c>
      <c r="J17" s="248">
        <f>'[1]Tabel T-C 28'!$F$38</f>
        <v>7757800</v>
      </c>
      <c r="K17" s="247">
        <v>1</v>
      </c>
      <c r="L17" s="248">
        <f>'[1]Tabel T-C 28'!$H$38</f>
        <v>14906299</v>
      </c>
      <c r="M17" s="247">
        <v>1</v>
      </c>
      <c r="N17" s="248">
        <f>'[1]Tabel T-C 28'!$J$38</f>
        <v>14906299</v>
      </c>
      <c r="O17" s="247">
        <v>1</v>
      </c>
      <c r="P17" s="248">
        <f>'[1]Tabel T-C 28'!$L$38</f>
        <v>18924421</v>
      </c>
      <c r="Q17" s="247">
        <v>1</v>
      </c>
      <c r="R17" s="248">
        <f>'[1]Tabel T-C 28'!$N$38</f>
        <v>27758300</v>
      </c>
      <c r="S17" s="247">
        <v>1</v>
      </c>
      <c r="T17" s="248">
        <f>'[1]Tabel T-C 28'!$P$38</f>
        <v>84253119</v>
      </c>
      <c r="U17" s="321"/>
      <c r="V17" s="42"/>
    </row>
    <row r="18" spans="1:22" s="18" customFormat="1" ht="25.5">
      <c r="A18" s="152" t="s">
        <v>40</v>
      </c>
      <c r="B18" s="118" t="s">
        <v>40</v>
      </c>
      <c r="C18" s="118">
        <v>19</v>
      </c>
      <c r="D18" s="118" t="s">
        <v>40</v>
      </c>
      <c r="E18" s="118">
        <v>10</v>
      </c>
      <c r="F18" s="119" t="s">
        <v>45</v>
      </c>
      <c r="G18" s="36" t="s">
        <v>88</v>
      </c>
      <c r="H18" s="121">
        <v>1</v>
      </c>
      <c r="I18" s="247">
        <v>1</v>
      </c>
      <c r="J18" s="248">
        <f>'[1]Tabel T-C 28'!$F$46</f>
        <v>5118300</v>
      </c>
      <c r="K18" s="247">
        <v>1</v>
      </c>
      <c r="L18" s="248">
        <f>'[1]Tabel T-C 28'!$H$46</f>
        <v>23653750</v>
      </c>
      <c r="M18" s="247">
        <v>1</v>
      </c>
      <c r="N18" s="248">
        <f>'[1]Tabel T-C 28'!$J$46</f>
        <v>27655250</v>
      </c>
      <c r="O18" s="247">
        <v>1</v>
      </c>
      <c r="P18" s="248">
        <f>'[1]Tabel T-C 28'!$L$46</f>
        <v>43068315</v>
      </c>
      <c r="Q18" s="247">
        <v>1</v>
      </c>
      <c r="R18" s="248">
        <f>'[1]Tabel T-C 28'!$N$46</f>
        <v>52842542</v>
      </c>
      <c r="S18" s="247">
        <v>1</v>
      </c>
      <c r="T18" s="248">
        <f>'[1]Tabel T-C 28'!$P$46</f>
        <v>152338157</v>
      </c>
      <c r="U18" s="321"/>
      <c r="V18" s="42"/>
    </row>
    <row r="19" spans="1:22" s="18" customFormat="1" ht="25.5">
      <c r="A19" s="152" t="s">
        <v>40</v>
      </c>
      <c r="B19" s="118" t="s">
        <v>40</v>
      </c>
      <c r="C19" s="118">
        <v>19</v>
      </c>
      <c r="D19" s="118" t="s">
        <v>40</v>
      </c>
      <c r="E19" s="118" t="s">
        <v>56</v>
      </c>
      <c r="F19" s="119" t="s">
        <v>46</v>
      </c>
      <c r="G19" s="36" t="s">
        <v>97</v>
      </c>
      <c r="H19" s="121">
        <v>1</v>
      </c>
      <c r="I19" s="247">
        <v>1</v>
      </c>
      <c r="J19" s="248">
        <f>'[1]Tabel T-C 28'!$F$53</f>
        <v>4250000</v>
      </c>
      <c r="K19" s="247">
        <v>1</v>
      </c>
      <c r="L19" s="248">
        <f>'[1]Tabel T-C 28'!$H$53</f>
        <v>7000000</v>
      </c>
      <c r="M19" s="247">
        <v>1</v>
      </c>
      <c r="N19" s="248">
        <f>'[1]Tabel T-C 28'!$J$53</f>
        <v>7000000</v>
      </c>
      <c r="O19" s="247">
        <v>1</v>
      </c>
      <c r="P19" s="248">
        <f>'[1]Tabel T-C 28'!$L$53</f>
        <v>7500000</v>
      </c>
      <c r="Q19" s="247">
        <v>1</v>
      </c>
      <c r="R19" s="248">
        <f>'[1]Tabel T-C 28'!$N$53</f>
        <v>7200000</v>
      </c>
      <c r="S19" s="247">
        <v>1</v>
      </c>
      <c r="T19" s="248">
        <f>'[1]Tabel T-C 28'!$P$53</f>
        <v>32950000</v>
      </c>
      <c r="U19" s="321"/>
      <c r="V19" s="42"/>
    </row>
    <row r="20" spans="1:22" s="18" customFormat="1" ht="38.25">
      <c r="A20" s="152" t="s">
        <v>40</v>
      </c>
      <c r="B20" s="118" t="s">
        <v>40</v>
      </c>
      <c r="C20" s="118">
        <v>19</v>
      </c>
      <c r="D20" s="118" t="s">
        <v>40</v>
      </c>
      <c r="E20" s="118">
        <v>13</v>
      </c>
      <c r="F20" s="119" t="s">
        <v>47</v>
      </c>
      <c r="G20" s="36" t="s">
        <v>98</v>
      </c>
      <c r="H20" s="121">
        <v>1</v>
      </c>
      <c r="I20" s="247">
        <v>1</v>
      </c>
      <c r="J20" s="248">
        <f>'[1]Tabel T-C 28'!$F$62</f>
        <v>1196600</v>
      </c>
      <c r="K20" s="247">
        <v>1</v>
      </c>
      <c r="L20" s="248">
        <f>'[1]Tabel T-C 28'!$H$62</f>
        <v>1791900</v>
      </c>
      <c r="M20" s="247">
        <v>1</v>
      </c>
      <c r="N20" s="248">
        <f>'[1]Tabel T-C 28'!$J$62</f>
        <v>1791900</v>
      </c>
      <c r="O20" s="247">
        <v>1</v>
      </c>
      <c r="P20" s="248">
        <f>'[1]Tabel T-C 28'!$L$62</f>
        <v>1752266</v>
      </c>
      <c r="Q20" s="247">
        <v>1</v>
      </c>
      <c r="R20" s="248">
        <f>'[1]Tabel T-C 28'!$N$62</f>
        <v>1820900</v>
      </c>
      <c r="S20" s="247">
        <v>1</v>
      </c>
      <c r="T20" s="248">
        <f>'[1]Tabel T-C 28'!$P$62</f>
        <v>8353566</v>
      </c>
      <c r="U20" s="321"/>
      <c r="V20" s="42"/>
    </row>
    <row r="21" spans="1:22" s="18" customFormat="1" ht="45.75" customHeight="1">
      <c r="A21" s="152" t="s">
        <v>40</v>
      </c>
      <c r="B21" s="118" t="s">
        <v>40</v>
      </c>
      <c r="C21" s="118">
        <v>19</v>
      </c>
      <c r="D21" s="118" t="s">
        <v>40</v>
      </c>
      <c r="E21" s="118">
        <v>14</v>
      </c>
      <c r="F21" s="119" t="s">
        <v>61</v>
      </c>
      <c r="G21" s="36" t="s">
        <v>135</v>
      </c>
      <c r="H21" s="121">
        <v>1</v>
      </c>
      <c r="I21" s="247">
        <v>1</v>
      </c>
      <c r="J21" s="248">
        <f>'[1]Tabel T-C 28'!$F$71</f>
        <v>6000000</v>
      </c>
      <c r="K21" s="247">
        <v>1</v>
      </c>
      <c r="L21" s="248">
        <f>'[1]Tabel T-C 28'!$H$71</f>
        <v>12000000</v>
      </c>
      <c r="M21" s="247">
        <v>1</v>
      </c>
      <c r="N21" s="248">
        <f>'[1]Tabel T-C 28'!$J$71</f>
        <v>12000000</v>
      </c>
      <c r="O21" s="247">
        <v>1</v>
      </c>
      <c r="P21" s="248">
        <f>'[1]Tabel T-C 28'!$L$71</f>
        <v>8100000</v>
      </c>
      <c r="Q21" s="247">
        <v>1</v>
      </c>
      <c r="R21" s="248">
        <f>'[1]Tabel T-C 28'!$N$71</f>
        <v>8100000</v>
      </c>
      <c r="S21" s="247">
        <v>1</v>
      </c>
      <c r="T21" s="248">
        <f>'[1]Tabel T-C 28'!$P$71</f>
        <v>46200000</v>
      </c>
      <c r="U21" s="321"/>
      <c r="V21" s="42"/>
    </row>
    <row r="22" spans="1:22" s="18" customFormat="1" ht="25.5">
      <c r="A22" s="152" t="s">
        <v>40</v>
      </c>
      <c r="B22" s="118" t="s">
        <v>40</v>
      </c>
      <c r="C22" s="118">
        <v>19</v>
      </c>
      <c r="D22" s="118" t="s">
        <v>40</v>
      </c>
      <c r="E22" s="118" t="s">
        <v>57</v>
      </c>
      <c r="F22" s="119" t="s">
        <v>48</v>
      </c>
      <c r="G22" s="36" t="s">
        <v>136</v>
      </c>
      <c r="H22" s="121">
        <v>1</v>
      </c>
      <c r="I22" s="247">
        <v>1</v>
      </c>
      <c r="J22" s="248">
        <f>'[1]Tabel T-C 28'!$F$79</f>
        <v>4200000</v>
      </c>
      <c r="K22" s="247">
        <v>1</v>
      </c>
      <c r="L22" s="248">
        <f>'[1]Tabel T-C 28'!$H$79</f>
        <v>9900000</v>
      </c>
      <c r="M22" s="247">
        <v>1</v>
      </c>
      <c r="N22" s="248">
        <f>'[1]Tabel T-C 28'!$J$79</f>
        <v>11250000</v>
      </c>
      <c r="O22" s="247">
        <v>1</v>
      </c>
      <c r="P22" s="248">
        <f>'[1]Tabel T-C 28'!$L$79</f>
        <v>14000000</v>
      </c>
      <c r="Q22" s="247">
        <v>1</v>
      </c>
      <c r="R22" s="248">
        <f>'[1]Tabel T-C 28'!$N$79</f>
        <v>16800000</v>
      </c>
      <c r="S22" s="247">
        <v>1</v>
      </c>
      <c r="T22" s="248">
        <f>'[1]Tabel T-C 28'!$P$79</f>
        <v>56150000</v>
      </c>
      <c r="U22" s="321"/>
      <c r="V22" s="42"/>
    </row>
    <row r="23" spans="1:22" s="18" customFormat="1" ht="38.25">
      <c r="A23" s="152" t="s">
        <v>40</v>
      </c>
      <c r="B23" s="118" t="s">
        <v>40</v>
      </c>
      <c r="C23" s="118">
        <v>19</v>
      </c>
      <c r="D23" s="118" t="s">
        <v>40</v>
      </c>
      <c r="E23" s="118" t="s">
        <v>58</v>
      </c>
      <c r="F23" s="119" t="s">
        <v>49</v>
      </c>
      <c r="G23" s="36" t="s">
        <v>99</v>
      </c>
      <c r="H23" s="121">
        <v>1</v>
      </c>
      <c r="I23" s="247">
        <v>1</v>
      </c>
      <c r="J23" s="248">
        <f>'[1]Tabel T-C 28'!$F$86</f>
        <v>56350000</v>
      </c>
      <c r="K23" s="247">
        <v>1</v>
      </c>
      <c r="L23" s="248">
        <f>'[1]Tabel T-C 28'!$H$86</f>
        <v>62000000</v>
      </c>
      <c r="M23" s="247">
        <v>1</v>
      </c>
      <c r="N23" s="248">
        <f>'[1]Tabel T-C 28'!$J$86</f>
        <v>127000000</v>
      </c>
      <c r="O23" s="247">
        <v>1</v>
      </c>
      <c r="P23" s="248">
        <f>'[1]Tabel T-C 28'!$L$86</f>
        <v>114150000</v>
      </c>
      <c r="Q23" s="247">
        <v>1</v>
      </c>
      <c r="R23" s="248">
        <f>'[1]Tabel T-C 28'!$N$86</f>
        <v>135000000</v>
      </c>
      <c r="S23" s="247">
        <v>1</v>
      </c>
      <c r="T23" s="248">
        <f>'[1]Tabel T-C 28'!$P$86</f>
        <v>494500000</v>
      </c>
      <c r="U23" s="321"/>
      <c r="V23" s="42"/>
    </row>
    <row r="24" spans="1:22" s="18" customFormat="1" ht="21" customHeight="1">
      <c r="A24" s="152" t="s">
        <v>40</v>
      </c>
      <c r="B24" s="118" t="s">
        <v>40</v>
      </c>
      <c r="C24" s="118">
        <v>19</v>
      </c>
      <c r="D24" s="118" t="s">
        <v>40</v>
      </c>
      <c r="E24" s="118">
        <v>20</v>
      </c>
      <c r="F24" s="119" t="s">
        <v>276</v>
      </c>
      <c r="G24" s="36" t="s">
        <v>277</v>
      </c>
      <c r="H24" s="121">
        <v>1</v>
      </c>
      <c r="I24" s="247">
        <v>1</v>
      </c>
      <c r="J24" s="248">
        <f>'[1]Tabel T-C 28'!$F$101</f>
        <v>59210000</v>
      </c>
      <c r="K24" s="247">
        <v>1</v>
      </c>
      <c r="L24" s="248">
        <f>'[1]Tabel T-C 28'!$H$101</f>
        <v>0</v>
      </c>
      <c r="M24" s="247">
        <v>1</v>
      </c>
      <c r="N24" s="248">
        <f>'[1]Tabel T-C 28'!$J$101</f>
        <v>0</v>
      </c>
      <c r="O24" s="247"/>
      <c r="P24" s="248">
        <f>'[1]Tabel T-C 28'!$L$101</f>
        <v>0</v>
      </c>
      <c r="Q24" s="247">
        <v>1</v>
      </c>
      <c r="R24" s="248">
        <f>'[1]Tabel T-C 28'!$N$101</f>
        <v>0</v>
      </c>
      <c r="S24" s="247">
        <v>1</v>
      </c>
      <c r="T24" s="248">
        <f>'[1]Tabel T-C 28'!$P$101</f>
        <v>59210000</v>
      </c>
      <c r="U24" s="321"/>
      <c r="V24" s="42"/>
    </row>
    <row r="25" spans="1:22" s="17" customFormat="1" ht="42.75" customHeight="1">
      <c r="A25" s="153" t="s">
        <v>40</v>
      </c>
      <c r="B25" s="125" t="s">
        <v>40</v>
      </c>
      <c r="C25" s="118">
        <v>19</v>
      </c>
      <c r="D25" s="125" t="s">
        <v>53</v>
      </c>
      <c r="E25" s="125"/>
      <c r="F25" s="127" t="s">
        <v>201</v>
      </c>
      <c r="G25" s="133" t="s">
        <v>101</v>
      </c>
      <c r="H25" s="154"/>
      <c r="I25" s="155">
        <v>1</v>
      </c>
      <c r="J25" s="156">
        <f>SUM(J26:J31)</f>
        <v>80640000</v>
      </c>
      <c r="K25" s="155">
        <v>1</v>
      </c>
      <c r="L25" s="156">
        <f>SUM(L26:L31)</f>
        <v>196960000</v>
      </c>
      <c r="M25" s="155">
        <v>1</v>
      </c>
      <c r="N25" s="156">
        <f>SUM(N26:N31)</f>
        <v>140260000</v>
      </c>
      <c r="O25" s="155">
        <v>1</v>
      </c>
      <c r="P25" s="156">
        <f>SUM(P26:P31)</f>
        <v>124250000</v>
      </c>
      <c r="Q25" s="155">
        <v>1</v>
      </c>
      <c r="R25" s="156">
        <f>SUM(R26:R31)</f>
        <v>114250000</v>
      </c>
      <c r="S25" s="155">
        <v>1</v>
      </c>
      <c r="T25" s="156">
        <f>SUM(T26:T31)</f>
        <v>656360000</v>
      </c>
      <c r="U25" s="322">
        <v>1</v>
      </c>
      <c r="V25" s="129" t="str">
        <f>V13</f>
        <v>Kantor Kecamatan Kuala Betara</v>
      </c>
    </row>
    <row r="26" spans="1:22" s="18" customFormat="1" ht="32.25" customHeight="1">
      <c r="A26" s="152" t="s">
        <v>40</v>
      </c>
      <c r="B26" s="118" t="s">
        <v>40</v>
      </c>
      <c r="C26" s="118">
        <v>19</v>
      </c>
      <c r="D26" s="118" t="s">
        <v>53</v>
      </c>
      <c r="E26" s="118">
        <v>22</v>
      </c>
      <c r="F26" s="119" t="s">
        <v>288</v>
      </c>
      <c r="G26" s="132" t="s">
        <v>328</v>
      </c>
      <c r="H26" s="121">
        <v>1</v>
      </c>
      <c r="I26" s="247">
        <v>1</v>
      </c>
      <c r="J26" s="248">
        <v>0</v>
      </c>
      <c r="K26" s="247">
        <v>1</v>
      </c>
      <c r="L26" s="248">
        <f>'[1]Tabel T-C 28'!$H$113</f>
        <v>18000000</v>
      </c>
      <c r="M26" s="247">
        <v>1</v>
      </c>
      <c r="N26" s="248">
        <v>0</v>
      </c>
      <c r="O26" s="247">
        <v>1</v>
      </c>
      <c r="P26" s="248">
        <v>0</v>
      </c>
      <c r="Q26" s="247">
        <v>1</v>
      </c>
      <c r="R26" s="248">
        <v>0</v>
      </c>
      <c r="S26" s="247">
        <v>1</v>
      </c>
      <c r="T26" s="248">
        <f aca="true" t="shared" si="0" ref="T26:T31">J26+L26+N26+P26+R26</f>
        <v>18000000</v>
      </c>
      <c r="U26" s="321"/>
      <c r="V26" s="42"/>
    </row>
    <row r="27" spans="1:22" s="18" customFormat="1" ht="29.25" customHeight="1">
      <c r="A27" s="152" t="s">
        <v>40</v>
      </c>
      <c r="B27" s="118" t="s">
        <v>40</v>
      </c>
      <c r="C27" s="118">
        <v>19</v>
      </c>
      <c r="D27" s="118" t="s">
        <v>53</v>
      </c>
      <c r="E27" s="118">
        <v>24</v>
      </c>
      <c r="F27" s="119" t="s">
        <v>289</v>
      </c>
      <c r="G27" s="132" t="s">
        <v>290</v>
      </c>
      <c r="H27" s="121">
        <v>1</v>
      </c>
      <c r="I27" s="247">
        <v>1</v>
      </c>
      <c r="J27" s="248">
        <v>0</v>
      </c>
      <c r="K27" s="247">
        <v>1</v>
      </c>
      <c r="L27" s="248">
        <f>'[1]Tabel T-C 27'!$L$119</f>
        <v>3600000</v>
      </c>
      <c r="M27" s="247">
        <v>1</v>
      </c>
      <c r="N27" s="248">
        <f>'[1]Tabel T-C 27'!$N$119</f>
        <v>40500000</v>
      </c>
      <c r="O27" s="247">
        <v>1</v>
      </c>
      <c r="P27" s="248">
        <v>0</v>
      </c>
      <c r="Q27" s="247">
        <v>1</v>
      </c>
      <c r="R27" s="248">
        <v>0</v>
      </c>
      <c r="S27" s="247">
        <v>1</v>
      </c>
      <c r="T27" s="248">
        <f t="shared" si="0"/>
        <v>44100000</v>
      </c>
      <c r="U27" s="321"/>
      <c r="V27" s="42"/>
    </row>
    <row r="28" spans="1:22" s="18" customFormat="1" ht="27" customHeight="1">
      <c r="A28" s="152" t="s">
        <v>40</v>
      </c>
      <c r="B28" s="118" t="s">
        <v>40</v>
      </c>
      <c r="C28" s="118">
        <v>19</v>
      </c>
      <c r="D28" s="118" t="s">
        <v>53</v>
      </c>
      <c r="E28" s="118">
        <v>22</v>
      </c>
      <c r="F28" s="119" t="s">
        <v>137</v>
      </c>
      <c r="G28" s="132" t="s">
        <v>207</v>
      </c>
      <c r="H28" s="121">
        <v>1</v>
      </c>
      <c r="I28" s="247">
        <v>1</v>
      </c>
      <c r="J28" s="248">
        <f>'[1]Tabel T-C 28'!$F$127</f>
        <v>11000000</v>
      </c>
      <c r="K28" s="247">
        <v>1</v>
      </c>
      <c r="L28" s="248">
        <f>'[1]Tabel T-C 28'!$H$127</f>
        <v>22000000</v>
      </c>
      <c r="M28" s="247">
        <v>1</v>
      </c>
      <c r="N28" s="248">
        <f>'[1]Tabel T-C 28'!$J$127</f>
        <v>22000000</v>
      </c>
      <c r="O28" s="247">
        <v>1</v>
      </c>
      <c r="P28" s="248">
        <f>'[1]Tabel T-C 28'!$L$127</f>
        <v>26600000</v>
      </c>
      <c r="Q28" s="247">
        <v>1</v>
      </c>
      <c r="R28" s="248">
        <f>'[1]Tabel T-C 28'!$N$127</f>
        <v>36400000</v>
      </c>
      <c r="S28" s="247">
        <v>1</v>
      </c>
      <c r="T28" s="248">
        <f t="shared" si="0"/>
        <v>118000000</v>
      </c>
      <c r="U28" s="321"/>
      <c r="V28" s="42"/>
    </row>
    <row r="29" spans="1:22" s="18" customFormat="1" ht="25.5">
      <c r="A29" s="152" t="s">
        <v>40</v>
      </c>
      <c r="B29" s="118" t="s">
        <v>40</v>
      </c>
      <c r="C29" s="118">
        <v>19</v>
      </c>
      <c r="D29" s="118" t="s">
        <v>53</v>
      </c>
      <c r="E29" s="118">
        <v>24</v>
      </c>
      <c r="F29" s="119" t="s">
        <v>50</v>
      </c>
      <c r="G29" s="132" t="s">
        <v>138</v>
      </c>
      <c r="H29" s="121">
        <v>1</v>
      </c>
      <c r="I29" s="247">
        <v>1</v>
      </c>
      <c r="J29" s="248">
        <f>'[1]Tabel T-C 28'!$F$133</f>
        <v>62040000</v>
      </c>
      <c r="K29" s="247">
        <v>1</v>
      </c>
      <c r="L29" s="248">
        <f>'[1]Tabel T-C 28'!$H$133</f>
        <v>147960000</v>
      </c>
      <c r="M29" s="247">
        <v>1</v>
      </c>
      <c r="N29" s="248">
        <f>'[1]Tabel T-C 28'!$J$133</f>
        <v>72360000</v>
      </c>
      <c r="O29" s="247">
        <v>1</v>
      </c>
      <c r="P29" s="248">
        <f>'[1]Tabel T-C 28'!$L$133</f>
        <v>72250000</v>
      </c>
      <c r="Q29" s="247">
        <v>1</v>
      </c>
      <c r="R29" s="248">
        <f>'[1]Tabel T-C 28'!$N$133</f>
        <v>72250000</v>
      </c>
      <c r="S29" s="247">
        <v>1</v>
      </c>
      <c r="T29" s="248">
        <f t="shared" si="0"/>
        <v>426860000</v>
      </c>
      <c r="U29" s="321"/>
      <c r="V29" s="42"/>
    </row>
    <row r="30" spans="1:22" s="18" customFormat="1" ht="25.5">
      <c r="A30" s="152" t="s">
        <v>40</v>
      </c>
      <c r="B30" s="118" t="s">
        <v>40</v>
      </c>
      <c r="C30" s="118">
        <v>19</v>
      </c>
      <c r="D30" s="118" t="s">
        <v>53</v>
      </c>
      <c r="E30" s="118">
        <v>26</v>
      </c>
      <c r="F30" s="119" t="s">
        <v>139</v>
      </c>
      <c r="G30" s="132" t="s">
        <v>140</v>
      </c>
      <c r="H30" s="121">
        <v>1</v>
      </c>
      <c r="I30" s="247">
        <v>1</v>
      </c>
      <c r="J30" s="248">
        <f>'[1]Tabel T-C 28'!$F$140</f>
        <v>3600000</v>
      </c>
      <c r="K30" s="247">
        <v>1</v>
      </c>
      <c r="L30" s="248">
        <f>'[1]Tabel T-C 28'!$H$140</f>
        <v>5400000</v>
      </c>
      <c r="M30" s="247">
        <v>1</v>
      </c>
      <c r="N30" s="248">
        <f>'[1]Tabel T-C 28'!$J$140</f>
        <v>5400000</v>
      </c>
      <c r="O30" s="247">
        <v>1</v>
      </c>
      <c r="P30" s="248">
        <f>'[1]Tabel T-C 28'!$L$140</f>
        <v>25400000</v>
      </c>
      <c r="Q30" s="247">
        <v>1</v>
      </c>
      <c r="R30" s="248">
        <f>'[1]Tabel T-C 28'!$N$140</f>
        <v>5600000</v>
      </c>
      <c r="S30" s="247">
        <v>1</v>
      </c>
      <c r="T30" s="248">
        <f t="shared" si="0"/>
        <v>45400000</v>
      </c>
      <c r="U30" s="321"/>
      <c r="V30" s="42"/>
    </row>
    <row r="31" spans="1:22" s="18" customFormat="1" ht="25.5">
      <c r="A31" s="152" t="s">
        <v>40</v>
      </c>
      <c r="B31" s="118" t="s">
        <v>40</v>
      </c>
      <c r="C31" s="118">
        <v>19</v>
      </c>
      <c r="D31" s="118" t="s">
        <v>53</v>
      </c>
      <c r="E31" s="118">
        <v>28</v>
      </c>
      <c r="F31" s="119" t="s">
        <v>273</v>
      </c>
      <c r="G31" s="132" t="s">
        <v>274</v>
      </c>
      <c r="H31" s="121">
        <v>1</v>
      </c>
      <c r="I31" s="247">
        <v>1</v>
      </c>
      <c r="J31" s="248">
        <f>'[1]Tabel T-C 28'!$F$146</f>
        <v>4000000</v>
      </c>
      <c r="K31" s="247">
        <v>1</v>
      </c>
      <c r="L31" s="248">
        <f>'[1]Tabel T-C 28'!$H$146</f>
        <v>0</v>
      </c>
      <c r="M31" s="247">
        <v>1</v>
      </c>
      <c r="N31" s="248">
        <f>'[1]Tabel T-C 28'!$J$146</f>
        <v>0</v>
      </c>
      <c r="O31" s="247">
        <v>1</v>
      </c>
      <c r="P31" s="248">
        <v>0</v>
      </c>
      <c r="Q31" s="247">
        <v>1</v>
      </c>
      <c r="R31" s="248">
        <f>'[1]Tabel T-C 28'!$N$146</f>
        <v>0</v>
      </c>
      <c r="S31" s="247">
        <v>1</v>
      </c>
      <c r="T31" s="248">
        <f t="shared" si="0"/>
        <v>4000000</v>
      </c>
      <c r="U31" s="321"/>
      <c r="V31" s="42"/>
    </row>
    <row r="32" spans="1:22" s="18" customFormat="1" ht="6.75" customHeight="1">
      <c r="A32" s="117"/>
      <c r="B32" s="123"/>
      <c r="C32" s="123"/>
      <c r="D32" s="123"/>
      <c r="E32" s="123"/>
      <c r="F32" s="119"/>
      <c r="G32" s="122"/>
      <c r="H32" s="121"/>
      <c r="I32" s="33"/>
      <c r="J32" s="41"/>
      <c r="K32" s="33"/>
      <c r="L32" s="41"/>
      <c r="M32" s="155"/>
      <c r="N32" s="41"/>
      <c r="O32" s="33"/>
      <c r="P32" s="41"/>
      <c r="Q32" s="33"/>
      <c r="R32" s="41"/>
      <c r="S32" s="33"/>
      <c r="T32" s="41"/>
      <c r="U32" s="321"/>
      <c r="V32" s="42"/>
    </row>
    <row r="33" spans="1:22" s="17" customFormat="1" ht="30" customHeight="1">
      <c r="A33" s="153" t="s">
        <v>40</v>
      </c>
      <c r="B33" s="125" t="s">
        <v>40</v>
      </c>
      <c r="C33" s="125">
        <v>19</v>
      </c>
      <c r="D33" s="125" t="s">
        <v>60</v>
      </c>
      <c r="E33" s="126"/>
      <c r="F33" s="127" t="s">
        <v>21</v>
      </c>
      <c r="G33" s="133" t="s">
        <v>143</v>
      </c>
      <c r="H33" s="155"/>
      <c r="I33" s="155">
        <v>1</v>
      </c>
      <c r="J33" s="156">
        <f>SUM(J34)</f>
        <v>11450000</v>
      </c>
      <c r="K33" s="155">
        <v>1</v>
      </c>
      <c r="L33" s="156">
        <f>SUM(L34)</f>
        <v>14300000</v>
      </c>
      <c r="M33" s="155">
        <v>1</v>
      </c>
      <c r="N33" s="156">
        <f>SUM(N34)</f>
        <v>14300000</v>
      </c>
      <c r="O33" s="155">
        <v>1</v>
      </c>
      <c r="P33" s="156">
        <f>SUM(P34)</f>
        <v>14675000</v>
      </c>
      <c r="Q33" s="155">
        <v>1</v>
      </c>
      <c r="R33" s="156">
        <f>SUM(R34)</f>
        <v>15425000</v>
      </c>
      <c r="S33" s="155">
        <v>1</v>
      </c>
      <c r="T33" s="156">
        <f>SUM(T34)</f>
        <v>70150000</v>
      </c>
      <c r="U33" s="323"/>
      <c r="V33" s="142"/>
    </row>
    <row r="34" spans="1:22" s="18" customFormat="1" ht="25.5">
      <c r="A34" s="152" t="s">
        <v>40</v>
      </c>
      <c r="B34" s="118" t="s">
        <v>40</v>
      </c>
      <c r="C34" s="118">
        <v>19</v>
      </c>
      <c r="D34" s="118" t="s">
        <v>60</v>
      </c>
      <c r="E34" s="118" t="s">
        <v>53</v>
      </c>
      <c r="F34" s="119" t="s">
        <v>51</v>
      </c>
      <c r="G34" s="132" t="s">
        <v>102</v>
      </c>
      <c r="H34" s="121"/>
      <c r="I34" s="247">
        <v>1</v>
      </c>
      <c r="J34" s="248">
        <f>'[1]Tabel T-C 28'!$F$157</f>
        <v>11450000</v>
      </c>
      <c r="K34" s="247">
        <v>1</v>
      </c>
      <c r="L34" s="248">
        <f>'[1]Tabel T-C 28'!$H$157</f>
        <v>14300000</v>
      </c>
      <c r="M34" s="247">
        <v>1</v>
      </c>
      <c r="N34" s="248">
        <f>'[1]Tabel T-C 28'!$J$157</f>
        <v>14300000</v>
      </c>
      <c r="O34" s="247">
        <v>1</v>
      </c>
      <c r="P34" s="248">
        <f>'[1]Tabel T-C 28'!$L$157</f>
        <v>14675000</v>
      </c>
      <c r="Q34" s="247">
        <v>1</v>
      </c>
      <c r="R34" s="248">
        <f>'[1]Tabel T-C 28'!$N$157</f>
        <v>15425000</v>
      </c>
      <c r="S34" s="247">
        <v>1</v>
      </c>
      <c r="T34" s="248">
        <f>J34+L34+N34+P34+R34</f>
        <v>70150000</v>
      </c>
      <c r="U34" s="321"/>
      <c r="V34" s="42"/>
    </row>
    <row r="35" spans="1:22" s="18" customFormat="1" ht="5.25" customHeight="1">
      <c r="A35" s="117"/>
      <c r="B35" s="123"/>
      <c r="C35" s="123"/>
      <c r="D35" s="123"/>
      <c r="E35" s="123"/>
      <c r="F35" s="119"/>
      <c r="G35" s="122"/>
      <c r="H35" s="121"/>
      <c r="I35" s="33"/>
      <c r="J35" s="41"/>
      <c r="K35" s="33"/>
      <c r="L35" s="41"/>
      <c r="M35" s="121"/>
      <c r="N35" s="41"/>
      <c r="O35" s="33"/>
      <c r="P35" s="41"/>
      <c r="Q35" s="33"/>
      <c r="R35" s="41"/>
      <c r="S35" s="33"/>
      <c r="T35" s="41"/>
      <c r="U35" s="321"/>
      <c r="V35" s="42"/>
    </row>
    <row r="36" spans="1:22" s="17" customFormat="1" ht="58.5" customHeight="1">
      <c r="A36" s="153" t="s">
        <v>40</v>
      </c>
      <c r="B36" s="125" t="s">
        <v>40</v>
      </c>
      <c r="C36" s="125">
        <v>19</v>
      </c>
      <c r="D36" s="125" t="s">
        <v>59</v>
      </c>
      <c r="E36" s="126"/>
      <c r="F36" s="127" t="s">
        <v>23</v>
      </c>
      <c r="G36" s="128" t="s">
        <v>103</v>
      </c>
      <c r="H36" s="155"/>
      <c r="I36" s="155">
        <v>1</v>
      </c>
      <c r="J36" s="156">
        <f>SUM(J37)</f>
        <v>10000000</v>
      </c>
      <c r="K36" s="155">
        <v>1</v>
      </c>
      <c r="L36" s="156">
        <f>SUM(L37)</f>
        <v>19000000</v>
      </c>
      <c r="M36" s="155">
        <v>1</v>
      </c>
      <c r="N36" s="156">
        <f>SUM(N37)</f>
        <v>27000000</v>
      </c>
      <c r="O36" s="155">
        <v>1</v>
      </c>
      <c r="P36" s="156">
        <f>SUM(P37)</f>
        <v>20000000</v>
      </c>
      <c r="Q36" s="155">
        <v>1</v>
      </c>
      <c r="R36" s="156">
        <f>SUM(R37)</f>
        <v>22000000</v>
      </c>
      <c r="S36" s="155">
        <v>1</v>
      </c>
      <c r="T36" s="156">
        <f>SUM(T37)</f>
        <v>98000000</v>
      </c>
      <c r="U36" s="323"/>
      <c r="V36" s="142"/>
    </row>
    <row r="37" spans="1:22" s="18" customFormat="1" ht="32.25" customHeight="1">
      <c r="A37" s="152" t="s">
        <v>40</v>
      </c>
      <c r="B37" s="118" t="s">
        <v>40</v>
      </c>
      <c r="C37" s="118">
        <v>19</v>
      </c>
      <c r="D37" s="118" t="s">
        <v>59</v>
      </c>
      <c r="E37" s="118" t="s">
        <v>59</v>
      </c>
      <c r="F37" s="119" t="s">
        <v>52</v>
      </c>
      <c r="G37" s="135" t="s">
        <v>141</v>
      </c>
      <c r="H37" s="121"/>
      <c r="I37" s="247">
        <v>1</v>
      </c>
      <c r="J37" s="248">
        <f>'[1]Tabel T-C 28'!$F$170</f>
        <v>10000000</v>
      </c>
      <c r="K37" s="247">
        <v>1</v>
      </c>
      <c r="L37" s="248">
        <f>'[1]Tabel T-C 28'!$H$170</f>
        <v>19000000</v>
      </c>
      <c r="M37" s="247">
        <v>1</v>
      </c>
      <c r="N37" s="248">
        <f>'[1]Tabel T-C 28'!$J$170</f>
        <v>27000000</v>
      </c>
      <c r="O37" s="247">
        <v>1</v>
      </c>
      <c r="P37" s="248">
        <f>'[1]Tabel T-C 28'!$L$170</f>
        <v>20000000</v>
      </c>
      <c r="Q37" s="247">
        <v>1</v>
      </c>
      <c r="R37" s="248">
        <f>'[1]Tabel T-C 28'!$N$170</f>
        <v>22000000</v>
      </c>
      <c r="S37" s="247">
        <v>1</v>
      </c>
      <c r="T37" s="248">
        <f>J37+L37+N37+P37+R37</f>
        <v>98000000</v>
      </c>
      <c r="U37" s="321"/>
      <c r="V37" s="42"/>
    </row>
    <row r="38" spans="1:22" s="18" customFormat="1" ht="5.25" customHeight="1">
      <c r="A38" s="206"/>
      <c r="B38" s="483"/>
      <c r="C38" s="483"/>
      <c r="D38" s="196"/>
      <c r="E38" s="196"/>
      <c r="F38" s="197"/>
      <c r="G38" s="484"/>
      <c r="H38" s="485"/>
      <c r="I38" s="486"/>
      <c r="J38" s="487"/>
      <c r="K38" s="486"/>
      <c r="L38" s="487"/>
      <c r="M38" s="485"/>
      <c r="N38" s="487"/>
      <c r="O38" s="486"/>
      <c r="P38" s="487"/>
      <c r="Q38" s="486"/>
      <c r="R38" s="487"/>
      <c r="S38" s="486"/>
      <c r="T38" s="487"/>
      <c r="U38" s="488"/>
      <c r="V38" s="489"/>
    </row>
    <row r="39" spans="1:22" s="18" customFormat="1" ht="5.25" customHeight="1">
      <c r="A39" s="174"/>
      <c r="B39" s="174"/>
      <c r="C39" s="174"/>
      <c r="D39" s="19"/>
      <c r="E39" s="19"/>
      <c r="F39" s="175"/>
      <c r="G39" s="176"/>
      <c r="H39" s="181"/>
      <c r="I39" s="177"/>
      <c r="J39" s="182"/>
      <c r="K39" s="177"/>
      <c r="L39" s="182"/>
      <c r="M39" s="181"/>
      <c r="N39" s="182"/>
      <c r="O39" s="177"/>
      <c r="P39" s="182"/>
      <c r="Q39" s="177"/>
      <c r="R39" s="182"/>
      <c r="S39" s="177"/>
      <c r="T39" s="182"/>
      <c r="U39" s="183"/>
      <c r="V39" s="330"/>
    </row>
    <row r="40" spans="1:22" s="18" customFormat="1" ht="5.25" customHeight="1">
      <c r="A40" s="174"/>
      <c r="B40" s="174"/>
      <c r="C40" s="174"/>
      <c r="D40" s="19"/>
      <c r="E40" s="19"/>
      <c r="F40" s="175"/>
      <c r="G40" s="176"/>
      <c r="H40" s="181"/>
      <c r="I40" s="177"/>
      <c r="J40" s="182"/>
      <c r="K40" s="177"/>
      <c r="L40" s="182"/>
      <c r="M40" s="181"/>
      <c r="N40" s="182"/>
      <c r="O40" s="177"/>
      <c r="P40" s="182"/>
      <c r="Q40" s="177"/>
      <c r="R40" s="182"/>
      <c r="S40" s="177"/>
      <c r="T40" s="182"/>
      <c r="U40" s="183"/>
      <c r="V40" s="330"/>
    </row>
    <row r="41" spans="1:22" s="18" customFormat="1" ht="5.25" customHeight="1">
      <c r="A41" s="174"/>
      <c r="B41" s="174"/>
      <c r="C41" s="174"/>
      <c r="D41" s="19"/>
      <c r="E41" s="19"/>
      <c r="F41" s="175"/>
      <c r="G41" s="176"/>
      <c r="H41" s="181"/>
      <c r="I41" s="177"/>
      <c r="J41" s="182"/>
      <c r="K41" s="177"/>
      <c r="L41" s="182"/>
      <c r="M41" s="181"/>
      <c r="N41" s="182"/>
      <c r="O41" s="177"/>
      <c r="P41" s="182"/>
      <c r="Q41" s="177"/>
      <c r="R41" s="182"/>
      <c r="S41" s="177"/>
      <c r="T41" s="182"/>
      <c r="U41" s="183"/>
      <c r="V41" s="330"/>
    </row>
    <row r="42" spans="1:22" s="18" customFormat="1" ht="5.25" customHeight="1">
      <c r="A42" s="174"/>
      <c r="B42" s="174"/>
      <c r="C42" s="174"/>
      <c r="D42" s="19"/>
      <c r="E42" s="19"/>
      <c r="F42" s="175"/>
      <c r="G42" s="176"/>
      <c r="H42" s="181"/>
      <c r="I42" s="177"/>
      <c r="J42" s="182"/>
      <c r="K42" s="177"/>
      <c r="L42" s="182"/>
      <c r="M42" s="181"/>
      <c r="N42" s="182"/>
      <c r="O42" s="177"/>
      <c r="P42" s="182"/>
      <c r="Q42" s="177"/>
      <c r="R42" s="182"/>
      <c r="S42" s="177"/>
      <c r="T42" s="182"/>
      <c r="U42" s="183"/>
      <c r="V42" s="330"/>
    </row>
    <row r="43" spans="1:22" s="18" customFormat="1" ht="5.25" customHeight="1">
      <c r="A43" s="174"/>
      <c r="B43" s="174"/>
      <c r="C43" s="174"/>
      <c r="D43" s="19"/>
      <c r="E43" s="19"/>
      <c r="F43" s="175"/>
      <c r="G43" s="176"/>
      <c r="H43" s="181"/>
      <c r="I43" s="177"/>
      <c r="J43" s="182"/>
      <c r="K43" s="177"/>
      <c r="L43" s="182"/>
      <c r="M43" s="181"/>
      <c r="N43" s="182"/>
      <c r="O43" s="177"/>
      <c r="P43" s="182"/>
      <c r="Q43" s="177"/>
      <c r="R43" s="182"/>
      <c r="S43" s="177"/>
      <c r="T43" s="182"/>
      <c r="U43" s="183"/>
      <c r="V43" s="330"/>
    </row>
    <row r="44" spans="1:22" s="18" customFormat="1" ht="5.25" customHeight="1">
      <c r="A44" s="174"/>
      <c r="B44" s="174"/>
      <c r="C44" s="174"/>
      <c r="D44" s="19"/>
      <c r="E44" s="19"/>
      <c r="F44" s="175"/>
      <c r="G44" s="176"/>
      <c r="H44" s="181"/>
      <c r="I44" s="177"/>
      <c r="J44" s="182"/>
      <c r="K44" s="177"/>
      <c r="L44" s="182"/>
      <c r="M44" s="181"/>
      <c r="N44" s="182"/>
      <c r="O44" s="177"/>
      <c r="P44" s="182"/>
      <c r="Q44" s="177"/>
      <c r="R44" s="182"/>
      <c r="S44" s="177"/>
      <c r="T44" s="182"/>
      <c r="U44" s="183"/>
      <c r="V44" s="330"/>
    </row>
    <row r="45" spans="1:22" s="18" customFormat="1" ht="5.25" customHeight="1">
      <c r="A45" s="174"/>
      <c r="B45" s="174"/>
      <c r="C45" s="174"/>
      <c r="D45" s="19"/>
      <c r="E45" s="19"/>
      <c r="F45" s="175"/>
      <c r="G45" s="176"/>
      <c r="H45" s="181"/>
      <c r="I45" s="177"/>
      <c r="J45" s="182"/>
      <c r="K45" s="177"/>
      <c r="L45" s="182"/>
      <c r="M45" s="181"/>
      <c r="N45" s="182"/>
      <c r="O45" s="177"/>
      <c r="P45" s="182"/>
      <c r="Q45" s="177"/>
      <c r="R45" s="182"/>
      <c r="S45" s="177"/>
      <c r="T45" s="182"/>
      <c r="U45" s="183"/>
      <c r="V45" s="330"/>
    </row>
    <row r="46" spans="1:22" s="18" customFormat="1" ht="5.25" customHeight="1">
      <c r="A46" s="174"/>
      <c r="B46" s="174"/>
      <c r="C46" s="174"/>
      <c r="D46" s="19"/>
      <c r="E46" s="19"/>
      <c r="F46" s="175"/>
      <c r="G46" s="176"/>
      <c r="H46" s="181"/>
      <c r="I46" s="177"/>
      <c r="J46" s="182"/>
      <c r="K46" s="177"/>
      <c r="L46" s="182"/>
      <c r="M46" s="181"/>
      <c r="N46" s="182"/>
      <c r="O46" s="177"/>
      <c r="P46" s="182"/>
      <c r="Q46" s="177"/>
      <c r="R46" s="182"/>
      <c r="S46" s="177"/>
      <c r="T46" s="182"/>
      <c r="U46" s="183"/>
      <c r="V46" s="330"/>
    </row>
    <row r="47" spans="1:22" s="18" customFormat="1" ht="5.25" customHeight="1">
      <c r="A47" s="174"/>
      <c r="B47" s="174"/>
      <c r="C47" s="174"/>
      <c r="D47" s="19"/>
      <c r="E47" s="19"/>
      <c r="F47" s="175"/>
      <c r="G47" s="176"/>
      <c r="H47" s="181"/>
      <c r="I47" s="177"/>
      <c r="J47" s="182"/>
      <c r="K47" s="177"/>
      <c r="L47" s="182"/>
      <c r="M47" s="181"/>
      <c r="N47" s="182"/>
      <c r="O47" s="177"/>
      <c r="P47" s="182"/>
      <c r="Q47" s="177"/>
      <c r="R47" s="182"/>
      <c r="S47" s="177"/>
      <c r="T47" s="182"/>
      <c r="U47" s="183"/>
      <c r="V47" s="330"/>
    </row>
    <row r="48" spans="1:22" s="18" customFormat="1" ht="5.25" customHeight="1">
      <c r="A48" s="174"/>
      <c r="B48" s="174"/>
      <c r="C48" s="174"/>
      <c r="D48" s="19"/>
      <c r="E48" s="19"/>
      <c r="F48" s="175"/>
      <c r="G48" s="176"/>
      <c r="H48" s="181"/>
      <c r="I48" s="177"/>
      <c r="J48" s="182"/>
      <c r="K48" s="177"/>
      <c r="L48" s="182"/>
      <c r="M48" s="181"/>
      <c r="N48" s="182"/>
      <c r="O48" s="177"/>
      <c r="P48" s="182"/>
      <c r="Q48" s="177"/>
      <c r="R48" s="182"/>
      <c r="S48" s="177"/>
      <c r="T48" s="182"/>
      <c r="U48" s="183"/>
      <c r="V48" s="330"/>
    </row>
    <row r="49" spans="1:22" s="18" customFormat="1" ht="5.25" customHeight="1">
      <c r="A49" s="174"/>
      <c r="B49" s="174"/>
      <c r="C49" s="174"/>
      <c r="D49" s="19"/>
      <c r="E49" s="19"/>
      <c r="F49" s="175"/>
      <c r="G49" s="176"/>
      <c r="H49" s="181"/>
      <c r="I49" s="177"/>
      <c r="J49" s="182"/>
      <c r="K49" s="177"/>
      <c r="L49" s="182"/>
      <c r="M49" s="181"/>
      <c r="N49" s="182"/>
      <c r="O49" s="177"/>
      <c r="P49" s="182"/>
      <c r="Q49" s="177"/>
      <c r="R49" s="182"/>
      <c r="S49" s="177"/>
      <c r="T49" s="182"/>
      <c r="U49" s="183"/>
      <c r="V49" s="330"/>
    </row>
    <row r="50" spans="1:22" s="18" customFormat="1" ht="5.25" customHeight="1">
      <c r="A50" s="174"/>
      <c r="B50" s="174"/>
      <c r="C50" s="174"/>
      <c r="D50" s="19"/>
      <c r="E50" s="19"/>
      <c r="F50" s="175"/>
      <c r="G50" s="176"/>
      <c r="H50" s="181"/>
      <c r="I50" s="177"/>
      <c r="J50" s="182"/>
      <c r="K50" s="177"/>
      <c r="L50" s="182"/>
      <c r="M50" s="181"/>
      <c r="N50" s="182"/>
      <c r="O50" s="177"/>
      <c r="P50" s="182"/>
      <c r="Q50" s="177"/>
      <c r="R50" s="182"/>
      <c r="S50" s="177"/>
      <c r="T50" s="182"/>
      <c r="U50" s="183"/>
      <c r="V50" s="330"/>
    </row>
    <row r="51" spans="1:22" s="18" customFormat="1" ht="5.25" customHeight="1">
      <c r="A51" s="174"/>
      <c r="B51" s="174"/>
      <c r="C51" s="174"/>
      <c r="D51" s="19"/>
      <c r="E51" s="19"/>
      <c r="F51" s="175"/>
      <c r="G51" s="176"/>
      <c r="H51" s="181"/>
      <c r="I51" s="177"/>
      <c r="J51" s="182"/>
      <c r="K51" s="177"/>
      <c r="L51" s="182"/>
      <c r="M51" s="181"/>
      <c r="N51" s="182"/>
      <c r="O51" s="177"/>
      <c r="P51" s="182"/>
      <c r="Q51" s="177"/>
      <c r="R51" s="182"/>
      <c r="S51" s="177"/>
      <c r="T51" s="182"/>
      <c r="U51" s="183"/>
      <c r="V51" s="330"/>
    </row>
    <row r="52" spans="1:22" s="18" customFormat="1" ht="5.25" customHeight="1">
      <c r="A52" s="174"/>
      <c r="B52" s="174"/>
      <c r="C52" s="174"/>
      <c r="D52" s="19"/>
      <c r="E52" s="19"/>
      <c r="F52" s="175"/>
      <c r="G52" s="176"/>
      <c r="H52" s="181"/>
      <c r="I52" s="177"/>
      <c r="J52" s="182"/>
      <c r="K52" s="177"/>
      <c r="L52" s="182"/>
      <c r="M52" s="181"/>
      <c r="N52" s="182"/>
      <c r="O52" s="177"/>
      <c r="P52" s="182"/>
      <c r="Q52" s="177"/>
      <c r="R52" s="182"/>
      <c r="S52" s="177"/>
      <c r="T52" s="182"/>
      <c r="U52" s="183"/>
      <c r="V52" s="183"/>
    </row>
    <row r="53" spans="1:22" s="18" customFormat="1" ht="5.25" customHeight="1">
      <c r="A53" s="14"/>
      <c r="B53" s="174"/>
      <c r="C53" s="174"/>
      <c r="D53" s="19"/>
      <c r="E53" s="172"/>
      <c r="F53" s="180"/>
      <c r="G53" s="178"/>
      <c r="H53" s="184"/>
      <c r="I53" s="179"/>
      <c r="J53" s="185"/>
      <c r="K53" s="179"/>
      <c r="L53" s="185"/>
      <c r="M53" s="184"/>
      <c r="N53" s="185"/>
      <c r="O53" s="179"/>
      <c r="P53" s="185"/>
      <c r="Q53" s="179"/>
      <c r="R53" s="185"/>
      <c r="S53" s="179"/>
      <c r="T53" s="185"/>
      <c r="U53" s="186"/>
      <c r="V53" s="330"/>
    </row>
    <row r="54" spans="1:22" s="168" customFormat="1" ht="14.25">
      <c r="A54" s="449">
        <v>1</v>
      </c>
      <c r="B54" s="450"/>
      <c r="C54" s="450"/>
      <c r="D54" s="450"/>
      <c r="E54" s="451"/>
      <c r="F54" s="164">
        <v>2</v>
      </c>
      <c r="G54" s="165">
        <v>3</v>
      </c>
      <c r="H54" s="165">
        <v>4</v>
      </c>
      <c r="I54" s="468">
        <v>5</v>
      </c>
      <c r="J54" s="451"/>
      <c r="K54" s="468">
        <v>6</v>
      </c>
      <c r="L54" s="451"/>
      <c r="M54" s="468">
        <v>7</v>
      </c>
      <c r="N54" s="451"/>
      <c r="O54" s="468">
        <v>8</v>
      </c>
      <c r="P54" s="451"/>
      <c r="Q54" s="468">
        <v>9</v>
      </c>
      <c r="R54" s="451"/>
      <c r="S54" s="468">
        <v>10</v>
      </c>
      <c r="T54" s="451"/>
      <c r="U54" s="324">
        <v>11</v>
      </c>
      <c r="V54" s="166">
        <v>12</v>
      </c>
    </row>
    <row r="55" spans="1:22" s="17" customFormat="1" ht="55.5" customHeight="1">
      <c r="A55" s="153" t="s">
        <v>40</v>
      </c>
      <c r="B55" s="125" t="s">
        <v>40</v>
      </c>
      <c r="C55" s="125">
        <v>19</v>
      </c>
      <c r="D55" s="125">
        <v>15</v>
      </c>
      <c r="E55" s="126"/>
      <c r="F55" s="136" t="s">
        <v>319</v>
      </c>
      <c r="G55" s="137" t="s">
        <v>320</v>
      </c>
      <c r="H55" s="121"/>
      <c r="I55" s="155"/>
      <c r="J55" s="156">
        <f>J56</f>
        <v>0</v>
      </c>
      <c r="K55" s="155">
        <v>1</v>
      </c>
      <c r="L55" s="156">
        <f>L56</f>
        <v>0</v>
      </c>
      <c r="M55" s="155">
        <v>1</v>
      </c>
      <c r="N55" s="156">
        <f>N56</f>
        <v>0</v>
      </c>
      <c r="O55" s="155">
        <v>1</v>
      </c>
      <c r="P55" s="156">
        <f>P56</f>
        <v>0</v>
      </c>
      <c r="Q55" s="155">
        <v>1</v>
      </c>
      <c r="R55" s="156">
        <f>R56</f>
        <v>0</v>
      </c>
      <c r="S55" s="155">
        <v>1</v>
      </c>
      <c r="T55" s="156">
        <f>T56</f>
        <v>20000000</v>
      </c>
      <c r="U55" s="322">
        <v>1</v>
      </c>
      <c r="V55" s="129" t="s">
        <v>267</v>
      </c>
    </row>
    <row r="56" spans="1:22" s="18" customFormat="1" ht="38.25">
      <c r="A56" s="152" t="s">
        <v>40</v>
      </c>
      <c r="B56" s="118" t="s">
        <v>40</v>
      </c>
      <c r="C56" s="118">
        <v>19</v>
      </c>
      <c r="D56" s="118">
        <v>15</v>
      </c>
      <c r="E56" s="118" t="s">
        <v>69</v>
      </c>
      <c r="F56" s="119" t="s">
        <v>321</v>
      </c>
      <c r="G56" s="345" t="s">
        <v>320</v>
      </c>
      <c r="H56" s="121"/>
      <c r="I56" s="247"/>
      <c r="J56" s="248">
        <v>0</v>
      </c>
      <c r="K56" s="247"/>
      <c r="L56" s="248">
        <v>0</v>
      </c>
      <c r="M56" s="247"/>
      <c r="N56" s="248">
        <v>0</v>
      </c>
      <c r="O56" s="247"/>
      <c r="P56" s="248">
        <v>0</v>
      </c>
      <c r="Q56" s="247"/>
      <c r="R56" s="248">
        <v>0</v>
      </c>
      <c r="S56" s="247">
        <v>1</v>
      </c>
      <c r="T56" s="248">
        <v>20000000</v>
      </c>
      <c r="U56" s="325"/>
      <c r="V56" s="42"/>
    </row>
    <row r="57" spans="1:22" s="168" customFormat="1" ht="14.25">
      <c r="A57" s="339"/>
      <c r="B57" s="340"/>
      <c r="C57" s="340"/>
      <c r="D57" s="340"/>
      <c r="E57" s="341"/>
      <c r="F57" s="342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4"/>
      <c r="V57" s="327"/>
    </row>
    <row r="58" spans="1:22" s="17" customFormat="1" ht="82.5" customHeight="1">
      <c r="A58" s="153" t="s">
        <v>40</v>
      </c>
      <c r="B58" s="125" t="s">
        <v>40</v>
      </c>
      <c r="C58" s="125">
        <v>19</v>
      </c>
      <c r="D58" s="125">
        <v>15</v>
      </c>
      <c r="E58" s="126"/>
      <c r="F58" s="136" t="s">
        <v>144</v>
      </c>
      <c r="G58" s="137" t="s">
        <v>145</v>
      </c>
      <c r="H58" s="121"/>
      <c r="I58" s="155">
        <v>1</v>
      </c>
      <c r="J58" s="156">
        <f>J59</f>
        <v>87600000</v>
      </c>
      <c r="K58" s="155">
        <v>1</v>
      </c>
      <c r="L58" s="156">
        <f>L59</f>
        <v>100560000</v>
      </c>
      <c r="M58" s="155">
        <v>1</v>
      </c>
      <c r="N58" s="156">
        <f>N59</f>
        <v>127538500</v>
      </c>
      <c r="O58" s="155">
        <v>1</v>
      </c>
      <c r="P58" s="156">
        <f>P59</f>
        <v>72192250</v>
      </c>
      <c r="Q58" s="155">
        <v>1</v>
      </c>
      <c r="R58" s="156">
        <f>R59</f>
        <v>26694000</v>
      </c>
      <c r="S58" s="155">
        <v>1</v>
      </c>
      <c r="T58" s="156">
        <f>T59</f>
        <v>414584750</v>
      </c>
      <c r="U58" s="322">
        <v>1</v>
      </c>
      <c r="V58" s="129" t="str">
        <f>V25</f>
        <v>Kantor Kecamatan Kuala Betara</v>
      </c>
    </row>
    <row r="59" spans="1:22" s="18" customFormat="1" ht="25.5">
      <c r="A59" s="152" t="s">
        <v>40</v>
      </c>
      <c r="B59" s="118" t="s">
        <v>40</v>
      </c>
      <c r="C59" s="118">
        <v>19</v>
      </c>
      <c r="D59" s="118">
        <v>15</v>
      </c>
      <c r="E59" s="118" t="s">
        <v>69</v>
      </c>
      <c r="F59" s="119" t="s">
        <v>146</v>
      </c>
      <c r="G59" s="36" t="s">
        <v>147</v>
      </c>
      <c r="H59" s="121"/>
      <c r="I59" s="247">
        <v>1</v>
      </c>
      <c r="J59" s="248">
        <f>'[1]Tabel T-C 28'!$F$188</f>
        <v>87600000</v>
      </c>
      <c r="K59" s="247">
        <v>1</v>
      </c>
      <c r="L59" s="248">
        <f>'[1]Tabel T-C 28'!$H$188</f>
        <v>100560000</v>
      </c>
      <c r="M59" s="247">
        <v>1</v>
      </c>
      <c r="N59" s="248">
        <f>'[1]Tabel T-C 28'!$J$188</f>
        <v>127538500</v>
      </c>
      <c r="O59" s="247">
        <v>1</v>
      </c>
      <c r="P59" s="248">
        <f>'[1]Tabel T-C 28'!$L$188</f>
        <v>72192250</v>
      </c>
      <c r="Q59" s="247">
        <v>1</v>
      </c>
      <c r="R59" s="248">
        <f>'[1]Tabel T-C 28'!$N$188</f>
        <v>26694000</v>
      </c>
      <c r="S59" s="247">
        <v>1</v>
      </c>
      <c r="T59" s="248">
        <f>J59+L59+N59+P59+R59</f>
        <v>414584750</v>
      </c>
      <c r="U59" s="325"/>
      <c r="V59" s="42"/>
    </row>
    <row r="60" spans="1:22" s="18" customFormat="1" ht="12.75">
      <c r="A60" s="152"/>
      <c r="B60" s="118"/>
      <c r="C60" s="118"/>
      <c r="D60" s="118"/>
      <c r="E60" s="118"/>
      <c r="F60" s="119"/>
      <c r="G60" s="36"/>
      <c r="H60" s="121"/>
      <c r="I60" s="34"/>
      <c r="J60" s="41"/>
      <c r="K60" s="34"/>
      <c r="L60" s="41"/>
      <c r="M60" s="121"/>
      <c r="N60" s="41"/>
      <c r="O60" s="34"/>
      <c r="P60" s="41"/>
      <c r="Q60" s="34"/>
      <c r="R60" s="41"/>
      <c r="S60" s="34"/>
      <c r="T60" s="41"/>
      <c r="U60" s="325"/>
      <c r="V60" s="42"/>
    </row>
    <row r="61" spans="1:22" s="17" customFormat="1" ht="38.25">
      <c r="A61" s="153" t="s">
        <v>40</v>
      </c>
      <c r="B61" s="125" t="s">
        <v>40</v>
      </c>
      <c r="C61" s="125">
        <v>19</v>
      </c>
      <c r="D61" s="125" t="s">
        <v>58</v>
      </c>
      <c r="E61" s="126"/>
      <c r="F61" s="127" t="s">
        <v>149</v>
      </c>
      <c r="G61" s="127" t="s">
        <v>150</v>
      </c>
      <c r="H61" s="121"/>
      <c r="I61" s="155">
        <v>1</v>
      </c>
      <c r="J61" s="156">
        <f>SUM(J62:J63)</f>
        <v>24370600</v>
      </c>
      <c r="K61" s="155">
        <v>1</v>
      </c>
      <c r="L61" s="156">
        <f>SUM(L62:L63)</f>
        <v>79100950</v>
      </c>
      <c r="M61" s="155">
        <v>1</v>
      </c>
      <c r="N61" s="156">
        <f>SUM(N62:N63)</f>
        <v>113100950</v>
      </c>
      <c r="O61" s="155">
        <v>1</v>
      </c>
      <c r="P61" s="156">
        <f>SUM(P62:P63)</f>
        <v>123014354</v>
      </c>
      <c r="Q61" s="155">
        <v>1</v>
      </c>
      <c r="R61" s="156">
        <f>SUM(R62:R63)</f>
        <v>116885900</v>
      </c>
      <c r="S61" s="155">
        <v>1</v>
      </c>
      <c r="T61" s="156">
        <f>SUM(T62:T63)</f>
        <v>396472754</v>
      </c>
      <c r="U61" s="323"/>
      <c r="V61" s="129" t="str">
        <f>V58</f>
        <v>Kantor Kecamatan Kuala Betara</v>
      </c>
    </row>
    <row r="62" spans="1:22" s="18" customFormat="1" ht="31.5" customHeight="1">
      <c r="A62" s="152" t="s">
        <v>40</v>
      </c>
      <c r="B62" s="118" t="s">
        <v>40</v>
      </c>
      <c r="C62" s="118">
        <v>19</v>
      </c>
      <c r="D62" s="118">
        <v>18</v>
      </c>
      <c r="E62" s="118" t="s">
        <v>54</v>
      </c>
      <c r="F62" s="119" t="s">
        <v>151</v>
      </c>
      <c r="G62" s="119"/>
      <c r="H62" s="121"/>
      <c r="I62" s="250">
        <v>1</v>
      </c>
      <c r="J62" s="249">
        <f>'[1]Tabel T-C 28'!$F$214</f>
        <v>24370600</v>
      </c>
      <c r="K62" s="250">
        <v>1</v>
      </c>
      <c r="L62" s="249">
        <f>'[1]Tabel T-C 28'!$H$214</f>
        <v>79100950</v>
      </c>
      <c r="M62" s="250">
        <v>1</v>
      </c>
      <c r="N62" s="249">
        <f>'[1]Tabel T-C 28'!$J$214</f>
        <v>79100950</v>
      </c>
      <c r="O62" s="250">
        <v>1</v>
      </c>
      <c r="P62" s="249">
        <f>'[1]Tabel T-C 28'!$L$214</f>
        <v>97014354</v>
      </c>
      <c r="Q62" s="250">
        <v>1</v>
      </c>
      <c r="R62" s="249">
        <f>'[1]Tabel T-C 28'!$N$214</f>
        <v>96885900</v>
      </c>
      <c r="S62" s="250">
        <v>1</v>
      </c>
      <c r="T62" s="248">
        <f>'[1]Tabel T-C 28'!$P$214</f>
        <v>376472754</v>
      </c>
      <c r="U62" s="321"/>
      <c r="V62" s="42"/>
    </row>
    <row r="63" spans="1:22" s="18" customFormat="1" ht="31.5" customHeight="1">
      <c r="A63" s="152"/>
      <c r="B63" s="118"/>
      <c r="C63" s="118"/>
      <c r="D63" s="118"/>
      <c r="E63" s="118"/>
      <c r="F63" s="119" t="s">
        <v>275</v>
      </c>
      <c r="G63" s="119"/>
      <c r="H63" s="121"/>
      <c r="I63" s="250"/>
      <c r="J63" s="249"/>
      <c r="K63" s="250"/>
      <c r="L63" s="249"/>
      <c r="M63" s="250">
        <v>1</v>
      </c>
      <c r="N63" s="249">
        <f>'[1]Tabel T-C 28'!$J$217</f>
        <v>34000000</v>
      </c>
      <c r="O63" s="250">
        <v>1</v>
      </c>
      <c r="P63" s="249">
        <f>'[1]Tabel T-C 28'!$L$217</f>
        <v>26000000</v>
      </c>
      <c r="Q63" s="250">
        <v>1</v>
      </c>
      <c r="R63" s="249">
        <f>'[1]Tabel T-C 28'!$N$217</f>
        <v>20000000</v>
      </c>
      <c r="S63" s="250">
        <v>1</v>
      </c>
      <c r="T63" s="248">
        <f>'[1]Tabel T-C 28'!$P$217</f>
        <v>20000000</v>
      </c>
      <c r="U63" s="321"/>
      <c r="V63" s="42"/>
    </row>
    <row r="64" spans="1:22" s="18" customFormat="1" ht="6.75" customHeight="1">
      <c r="A64" s="117"/>
      <c r="B64" s="123"/>
      <c r="C64" s="123"/>
      <c r="D64" s="118"/>
      <c r="E64" s="118"/>
      <c r="F64" s="119"/>
      <c r="G64" s="122"/>
      <c r="H64" s="121"/>
      <c r="I64" s="21"/>
      <c r="J64" s="41"/>
      <c r="K64" s="21"/>
      <c r="L64" s="41"/>
      <c r="M64" s="121"/>
      <c r="N64" s="41"/>
      <c r="O64" s="21"/>
      <c r="P64" s="41"/>
      <c r="Q64" s="21"/>
      <c r="R64" s="41"/>
      <c r="S64" s="21"/>
      <c r="T64" s="41"/>
      <c r="U64" s="321"/>
      <c r="V64" s="42"/>
    </row>
    <row r="65" spans="1:22" s="17" customFormat="1" ht="38.25">
      <c r="A65" s="153" t="s">
        <v>40</v>
      </c>
      <c r="B65" s="125" t="s">
        <v>40</v>
      </c>
      <c r="C65" s="125">
        <v>19</v>
      </c>
      <c r="D65" s="125">
        <v>16</v>
      </c>
      <c r="E65" s="126"/>
      <c r="F65" s="127" t="s">
        <v>152</v>
      </c>
      <c r="G65" s="127" t="s">
        <v>153</v>
      </c>
      <c r="H65" s="121"/>
      <c r="I65" s="158"/>
      <c r="J65" s="158">
        <f>J66</f>
        <v>0</v>
      </c>
      <c r="K65" s="155">
        <v>1</v>
      </c>
      <c r="L65" s="156">
        <f>L66</f>
        <v>35250000</v>
      </c>
      <c r="M65" s="155">
        <v>1</v>
      </c>
      <c r="N65" s="156">
        <f>N66</f>
        <v>33950000</v>
      </c>
      <c r="O65" s="155">
        <v>1</v>
      </c>
      <c r="P65" s="156">
        <f>P66</f>
        <v>12250000</v>
      </c>
      <c r="Q65" s="155">
        <v>1</v>
      </c>
      <c r="R65" s="156">
        <f>R66</f>
        <v>16750000</v>
      </c>
      <c r="S65" s="155">
        <v>1</v>
      </c>
      <c r="T65" s="156">
        <f>T66</f>
        <v>98200000</v>
      </c>
      <c r="U65" s="322">
        <v>1</v>
      </c>
      <c r="V65" s="129" t="str">
        <f>V61</f>
        <v>Kantor Kecamatan Kuala Betara</v>
      </c>
    </row>
    <row r="66" spans="1:22" s="18" customFormat="1" ht="42" customHeight="1">
      <c r="A66" s="152" t="s">
        <v>40</v>
      </c>
      <c r="B66" s="118" t="s">
        <v>40</v>
      </c>
      <c r="C66" s="118">
        <v>19</v>
      </c>
      <c r="D66" s="118">
        <v>16</v>
      </c>
      <c r="E66" s="118">
        <v>16</v>
      </c>
      <c r="F66" s="119" t="s">
        <v>154</v>
      </c>
      <c r="G66" s="119" t="s">
        <v>155</v>
      </c>
      <c r="H66" s="121">
        <v>1</v>
      </c>
      <c r="I66" s="247"/>
      <c r="J66" s="248">
        <f>'[1]Tabel T-C 28'!$F$228</f>
        <v>0</v>
      </c>
      <c r="K66" s="250">
        <v>1</v>
      </c>
      <c r="L66" s="248">
        <f>'[1]Tabel T-C 28'!$H$228</f>
        <v>35250000</v>
      </c>
      <c r="M66" s="250">
        <v>1</v>
      </c>
      <c r="N66" s="248">
        <f>'[1]Tabel T-C 28'!$J$228</f>
        <v>33950000</v>
      </c>
      <c r="O66" s="250">
        <v>1</v>
      </c>
      <c r="P66" s="248">
        <f>'[1]Tabel T-C 28'!$L$228</f>
        <v>12250000</v>
      </c>
      <c r="Q66" s="250">
        <v>1</v>
      </c>
      <c r="R66" s="248">
        <f>'[1]Tabel T-C 28'!$N$228</f>
        <v>16750000</v>
      </c>
      <c r="S66" s="250">
        <v>1</v>
      </c>
      <c r="T66" s="248">
        <f>J66+L66+N66+P66+R66</f>
        <v>98200000</v>
      </c>
      <c r="U66" s="325"/>
      <c r="V66" s="42"/>
    </row>
    <row r="67" spans="1:22" s="18" customFormat="1" ht="8.25" customHeight="1">
      <c r="A67" s="117"/>
      <c r="B67" s="123"/>
      <c r="C67" s="123"/>
      <c r="D67" s="123"/>
      <c r="E67" s="123"/>
      <c r="F67" s="119"/>
      <c r="G67" s="122"/>
      <c r="H67" s="121"/>
      <c r="I67" s="33"/>
      <c r="J67" s="41"/>
      <c r="K67" s="33"/>
      <c r="L67" s="41"/>
      <c r="M67" s="121"/>
      <c r="N67" s="41"/>
      <c r="O67" s="33"/>
      <c r="P67" s="41"/>
      <c r="Q67" s="33"/>
      <c r="R67" s="41"/>
      <c r="S67" s="33"/>
      <c r="T67" s="41"/>
      <c r="U67" s="321"/>
      <c r="V67" s="42"/>
    </row>
    <row r="68" spans="1:22" s="17" customFormat="1" ht="45" customHeight="1">
      <c r="A68" s="153" t="s">
        <v>40</v>
      </c>
      <c r="B68" s="125" t="s">
        <v>40</v>
      </c>
      <c r="C68" s="125">
        <v>19</v>
      </c>
      <c r="D68" s="125">
        <v>20</v>
      </c>
      <c r="E68" s="126"/>
      <c r="F68" s="127" t="s">
        <v>156</v>
      </c>
      <c r="G68" s="127" t="s">
        <v>157</v>
      </c>
      <c r="H68" s="121"/>
      <c r="I68" s="155">
        <v>1</v>
      </c>
      <c r="J68" s="156">
        <f>SUM(J69:J70)</f>
        <v>79795000</v>
      </c>
      <c r="K68" s="155">
        <v>1</v>
      </c>
      <c r="L68" s="156">
        <f>SUM(L69:L70)</f>
        <v>128736000</v>
      </c>
      <c r="M68" s="155">
        <v>1</v>
      </c>
      <c r="N68" s="156">
        <f>SUM(N69:N70)</f>
        <v>128736000</v>
      </c>
      <c r="O68" s="155">
        <v>1</v>
      </c>
      <c r="P68" s="156">
        <f>SUM(P69:P70)</f>
        <v>168450000</v>
      </c>
      <c r="Q68" s="155">
        <v>1</v>
      </c>
      <c r="R68" s="156">
        <f>SUM(R69:R70)</f>
        <v>135400000</v>
      </c>
      <c r="S68" s="155">
        <v>1</v>
      </c>
      <c r="T68" s="156">
        <f>SUM(T69:T70)</f>
        <v>641117000</v>
      </c>
      <c r="U68" s="323"/>
      <c r="V68" s="129" t="str">
        <f>V65</f>
        <v>Kantor Kecamatan Kuala Betara</v>
      </c>
    </row>
    <row r="69" spans="1:22" s="18" customFormat="1" ht="29.25" customHeight="1">
      <c r="A69" s="152" t="s">
        <v>40</v>
      </c>
      <c r="B69" s="118" t="s">
        <v>40</v>
      </c>
      <c r="C69" s="118">
        <v>19</v>
      </c>
      <c r="D69" s="118">
        <v>20</v>
      </c>
      <c r="E69" s="118" t="s">
        <v>69</v>
      </c>
      <c r="F69" s="119" t="s">
        <v>158</v>
      </c>
      <c r="G69" s="119" t="s">
        <v>157</v>
      </c>
      <c r="H69" s="121"/>
      <c r="I69" s="252" t="s">
        <v>234</v>
      </c>
      <c r="J69" s="248">
        <f>'[1]Tabel T-C 28'!$F$246</f>
        <v>79795000</v>
      </c>
      <c r="K69" s="252" t="s">
        <v>234</v>
      </c>
      <c r="L69" s="248">
        <f>'[1]Tabel T-C 28'!$H$246</f>
        <v>128736000</v>
      </c>
      <c r="M69" s="252" t="s">
        <v>234</v>
      </c>
      <c r="N69" s="248">
        <f>'[1]Tabel T-C 28'!$J$246</f>
        <v>128736000</v>
      </c>
      <c r="O69" s="252" t="s">
        <v>234</v>
      </c>
      <c r="P69" s="248">
        <f>'[1]Tabel T-C 28'!$L$246</f>
        <v>168450000</v>
      </c>
      <c r="Q69" s="252" t="s">
        <v>234</v>
      </c>
      <c r="R69" s="248">
        <f>'[1]Tabel T-C 28'!$N$246</f>
        <v>135400000</v>
      </c>
      <c r="S69" s="252" t="s">
        <v>234</v>
      </c>
      <c r="T69" s="248">
        <f>J69+L69+N69+P69+R69</f>
        <v>641117000</v>
      </c>
      <c r="U69" s="321"/>
      <c r="V69" s="42"/>
    </row>
    <row r="70" spans="1:22" s="18" customFormat="1" ht="12.75">
      <c r="A70" s="117"/>
      <c r="B70" s="123"/>
      <c r="C70" s="123"/>
      <c r="D70" s="118"/>
      <c r="E70" s="118"/>
      <c r="F70" s="119"/>
      <c r="G70" s="119"/>
      <c r="H70" s="121"/>
      <c r="I70" s="121"/>
      <c r="J70" s="41"/>
      <c r="K70" s="155"/>
      <c r="L70" s="41"/>
      <c r="M70" s="155"/>
      <c r="N70" s="41"/>
      <c r="O70" s="155"/>
      <c r="P70" s="41"/>
      <c r="Q70" s="155"/>
      <c r="R70" s="41"/>
      <c r="S70" s="155"/>
      <c r="T70" s="41"/>
      <c r="U70" s="321"/>
      <c r="V70" s="42"/>
    </row>
    <row r="71" spans="1:22" s="17" customFormat="1" ht="57" customHeight="1">
      <c r="A71" s="153" t="s">
        <v>40</v>
      </c>
      <c r="B71" s="125" t="s">
        <v>40</v>
      </c>
      <c r="C71" s="125">
        <v>19</v>
      </c>
      <c r="D71" s="125">
        <v>19</v>
      </c>
      <c r="E71" s="126"/>
      <c r="F71" s="127" t="s">
        <v>142</v>
      </c>
      <c r="G71" s="127" t="s">
        <v>159</v>
      </c>
      <c r="H71" s="155">
        <v>1</v>
      </c>
      <c r="I71" s="155">
        <v>1</v>
      </c>
      <c r="J71" s="156">
        <f>SUM(J72:J73)</f>
        <v>126242200</v>
      </c>
      <c r="K71" s="155">
        <v>1</v>
      </c>
      <c r="L71" s="156">
        <f>SUM(L72:L73)</f>
        <v>163137000</v>
      </c>
      <c r="M71" s="155">
        <v>1</v>
      </c>
      <c r="N71" s="156">
        <f>SUM(N72:N73)</f>
        <v>175937000</v>
      </c>
      <c r="O71" s="155">
        <v>1</v>
      </c>
      <c r="P71" s="156">
        <f>SUM(P72:P73)</f>
        <v>161819236</v>
      </c>
      <c r="Q71" s="155">
        <v>1</v>
      </c>
      <c r="R71" s="156">
        <f>SUM(R72:R73)</f>
        <v>162219200</v>
      </c>
      <c r="S71" s="155">
        <v>1</v>
      </c>
      <c r="T71" s="156">
        <f>SUM(T72:T73)</f>
        <v>789354636</v>
      </c>
      <c r="U71" s="322">
        <v>1</v>
      </c>
      <c r="V71" s="129" t="str">
        <f>V68</f>
        <v>Kantor Kecamatan Kuala Betara</v>
      </c>
    </row>
    <row r="72" spans="1:22" s="18" customFormat="1" ht="25.5">
      <c r="A72" s="152" t="s">
        <v>40</v>
      </c>
      <c r="B72" s="118" t="s">
        <v>40</v>
      </c>
      <c r="C72" s="118">
        <v>19</v>
      </c>
      <c r="D72" s="118">
        <v>19</v>
      </c>
      <c r="E72" s="118" t="s">
        <v>60</v>
      </c>
      <c r="F72" s="119" t="s">
        <v>160</v>
      </c>
      <c r="G72" s="119" t="s">
        <v>161</v>
      </c>
      <c r="H72" s="121"/>
      <c r="I72" s="252" t="s">
        <v>234</v>
      </c>
      <c r="J72" s="248">
        <f>'[1]Tabel T-C 28'!$F$235</f>
        <v>126242200</v>
      </c>
      <c r="K72" s="252" t="s">
        <v>234</v>
      </c>
      <c r="L72" s="248">
        <f>'[1]Tabel T-C 28'!$H$235</f>
        <v>163137000</v>
      </c>
      <c r="M72" s="252" t="s">
        <v>234</v>
      </c>
      <c r="N72" s="248">
        <f>'[1]Tabel T-C 28'!$J$235</f>
        <v>175937000</v>
      </c>
      <c r="O72" s="252" t="s">
        <v>234</v>
      </c>
      <c r="P72" s="248">
        <f>'[1]Tabel T-C 28'!$L$235</f>
        <v>161819236</v>
      </c>
      <c r="Q72" s="252" t="s">
        <v>234</v>
      </c>
      <c r="R72" s="248">
        <f>'[1]Tabel T-C 28'!$N$235</f>
        <v>162219200</v>
      </c>
      <c r="S72" s="252" t="s">
        <v>234</v>
      </c>
      <c r="T72" s="248">
        <f>J72+L72+N72+P72+R72</f>
        <v>789354636</v>
      </c>
      <c r="U72" s="321"/>
      <c r="V72" s="42"/>
    </row>
    <row r="73" spans="1:22" s="18" customFormat="1" ht="8.25" customHeight="1">
      <c r="A73" s="117"/>
      <c r="B73" s="123"/>
      <c r="C73" s="123"/>
      <c r="D73" s="123"/>
      <c r="E73" s="123"/>
      <c r="F73" s="119"/>
      <c r="G73" s="122"/>
      <c r="H73" s="121"/>
      <c r="I73" s="121"/>
      <c r="J73" s="41"/>
      <c r="K73" s="121"/>
      <c r="L73" s="41"/>
      <c r="M73" s="121"/>
      <c r="N73" s="41"/>
      <c r="O73" s="121"/>
      <c r="P73" s="41"/>
      <c r="Q73" s="121"/>
      <c r="R73" s="41"/>
      <c r="S73" s="121"/>
      <c r="T73" s="41"/>
      <c r="U73" s="321"/>
      <c r="V73" s="42"/>
    </row>
    <row r="74" spans="1:22" s="18" customFormat="1" ht="12.75">
      <c r="A74" s="152"/>
      <c r="B74" s="118"/>
      <c r="C74" s="118"/>
      <c r="D74" s="118"/>
      <c r="E74" s="118"/>
      <c r="F74" s="119"/>
      <c r="G74" s="119"/>
      <c r="H74" s="121"/>
      <c r="I74" s="247"/>
      <c r="J74" s="248"/>
      <c r="K74" s="247"/>
      <c r="L74" s="248"/>
      <c r="M74" s="247"/>
      <c r="N74" s="248"/>
      <c r="O74" s="247"/>
      <c r="P74" s="248"/>
      <c r="Q74" s="247"/>
      <c r="R74" s="248"/>
      <c r="S74" s="247"/>
      <c r="T74" s="248"/>
      <c r="U74" s="321"/>
      <c r="V74" s="42"/>
    </row>
    <row r="75" spans="1:22" s="17" customFormat="1" ht="38.25">
      <c r="A75" s="153" t="s">
        <v>40</v>
      </c>
      <c r="B75" s="125" t="s">
        <v>40</v>
      </c>
      <c r="C75" s="125">
        <v>19</v>
      </c>
      <c r="D75" s="125">
        <v>20</v>
      </c>
      <c r="E75" s="126"/>
      <c r="F75" s="127" t="s">
        <v>236</v>
      </c>
      <c r="G75" s="127" t="s">
        <v>238</v>
      </c>
      <c r="H75" s="121"/>
      <c r="I75" s="158">
        <v>0</v>
      </c>
      <c r="J75" s="158">
        <f>J76</f>
        <v>0</v>
      </c>
      <c r="K75" s="155">
        <v>1</v>
      </c>
      <c r="L75" s="156">
        <f>L76</f>
        <v>0</v>
      </c>
      <c r="M75" s="155">
        <v>1</v>
      </c>
      <c r="N75" s="156">
        <f>N76</f>
        <v>0</v>
      </c>
      <c r="O75" s="155">
        <v>1</v>
      </c>
      <c r="P75" s="156">
        <f>P76</f>
        <v>4600000</v>
      </c>
      <c r="Q75" s="155">
        <v>1</v>
      </c>
      <c r="R75" s="156">
        <f>R76</f>
        <v>4600000</v>
      </c>
      <c r="S75" s="155">
        <v>1</v>
      </c>
      <c r="T75" s="156">
        <f>T76</f>
        <v>9200000</v>
      </c>
      <c r="U75" s="322">
        <v>1</v>
      </c>
      <c r="V75" s="129" t="str">
        <f>V71</f>
        <v>Kantor Kecamatan Kuala Betara</v>
      </c>
    </row>
    <row r="76" spans="1:22" s="18" customFormat="1" ht="42" customHeight="1">
      <c r="A76" s="152" t="s">
        <v>40</v>
      </c>
      <c r="B76" s="118" t="s">
        <v>40</v>
      </c>
      <c r="C76" s="118">
        <v>19</v>
      </c>
      <c r="D76" s="118">
        <v>20</v>
      </c>
      <c r="E76" s="118"/>
      <c r="F76" s="119" t="s">
        <v>237</v>
      </c>
      <c r="G76" s="119" t="s">
        <v>239</v>
      </c>
      <c r="H76" s="121">
        <v>1</v>
      </c>
      <c r="I76" s="247">
        <v>0</v>
      </c>
      <c r="J76" s="248">
        <f>'[1]Tabel T-C 28'!$F$177</f>
        <v>0</v>
      </c>
      <c r="K76" s="247">
        <v>0</v>
      </c>
      <c r="L76" s="248">
        <f>'[1]Tabel T-C 28'!$H$177</f>
        <v>0</v>
      </c>
      <c r="M76" s="247">
        <v>1</v>
      </c>
      <c r="N76" s="248">
        <f>'[1]Tabel T-C 28'!$J$177</f>
        <v>0</v>
      </c>
      <c r="O76" s="247">
        <v>1</v>
      </c>
      <c r="P76" s="248">
        <f>'[1]Tabel T-C 28'!$L$177</f>
        <v>4600000</v>
      </c>
      <c r="Q76" s="247">
        <v>1</v>
      </c>
      <c r="R76" s="248">
        <f>'[1]Tabel T-C 28'!$N$177</f>
        <v>4600000</v>
      </c>
      <c r="S76" s="247">
        <v>1</v>
      </c>
      <c r="T76" s="248">
        <f>J76+L76+N76+P76+R76</f>
        <v>9200000</v>
      </c>
      <c r="U76" s="325"/>
      <c r="V76" s="42"/>
    </row>
    <row r="77" spans="1:22" s="18" customFormat="1" ht="8.25" customHeight="1">
      <c r="A77" s="117"/>
      <c r="B77" s="123"/>
      <c r="C77" s="123"/>
      <c r="D77" s="123"/>
      <c r="E77" s="123"/>
      <c r="F77" s="119"/>
      <c r="G77" s="122"/>
      <c r="H77" s="121"/>
      <c r="I77" s="33"/>
      <c r="J77" s="41"/>
      <c r="K77" s="33"/>
      <c r="L77" s="41"/>
      <c r="M77" s="121"/>
      <c r="N77" s="41"/>
      <c r="O77" s="33"/>
      <c r="P77" s="41"/>
      <c r="Q77" s="33"/>
      <c r="R77" s="41"/>
      <c r="S77" s="33"/>
      <c r="T77" s="41"/>
      <c r="U77" s="321"/>
      <c r="V77" s="42"/>
    </row>
    <row r="78" spans="1:22" s="18" customFormat="1" ht="8.25" customHeight="1">
      <c r="A78" s="117"/>
      <c r="B78" s="123"/>
      <c r="C78" s="123"/>
      <c r="D78" s="123"/>
      <c r="E78" s="123"/>
      <c r="F78" s="251"/>
      <c r="G78" s="122"/>
      <c r="H78" s="121"/>
      <c r="I78" s="121"/>
      <c r="J78" s="41"/>
      <c r="K78" s="121"/>
      <c r="L78" s="41"/>
      <c r="M78" s="121"/>
      <c r="N78" s="41"/>
      <c r="O78" s="121"/>
      <c r="P78" s="41"/>
      <c r="Q78" s="121"/>
      <c r="R78" s="41"/>
      <c r="S78" s="121"/>
      <c r="T78" s="41"/>
      <c r="U78" s="321"/>
      <c r="V78" s="42"/>
    </row>
    <row r="79" spans="1:22" s="17" customFormat="1" ht="54.75" customHeight="1">
      <c r="A79" s="153" t="s">
        <v>40</v>
      </c>
      <c r="B79" s="125" t="s">
        <v>40</v>
      </c>
      <c r="C79" s="125">
        <v>19</v>
      </c>
      <c r="D79" s="125">
        <v>28</v>
      </c>
      <c r="E79" s="126"/>
      <c r="F79" s="127" t="s">
        <v>62</v>
      </c>
      <c r="G79" s="127"/>
      <c r="H79" s="155" t="s">
        <v>104</v>
      </c>
      <c r="I79" s="155">
        <v>1</v>
      </c>
      <c r="J79" s="156">
        <f>SUM(J80:J80)</f>
        <v>9250000</v>
      </c>
      <c r="K79" s="155">
        <v>1</v>
      </c>
      <c r="L79" s="156">
        <f>SUM(L80:L80)</f>
        <v>9000000</v>
      </c>
      <c r="M79" s="155">
        <v>1</v>
      </c>
      <c r="N79" s="156">
        <f>SUM(N80:N80)</f>
        <v>16000000</v>
      </c>
      <c r="O79" s="155">
        <v>1</v>
      </c>
      <c r="P79" s="156">
        <f>SUM(P80:P80)</f>
        <v>10450000</v>
      </c>
      <c r="Q79" s="155">
        <v>1</v>
      </c>
      <c r="R79" s="156">
        <f>SUM(R80:R80)</f>
        <v>10450000</v>
      </c>
      <c r="S79" s="155">
        <v>1</v>
      </c>
      <c r="T79" s="156">
        <f>SUM(T80:T80)</f>
        <v>55150000</v>
      </c>
      <c r="U79" s="323" t="s">
        <v>104</v>
      </c>
      <c r="V79" s="129" t="str">
        <f>V75</f>
        <v>Kantor Kecamatan Kuala Betara</v>
      </c>
    </row>
    <row r="80" spans="1:22" s="17" customFormat="1" ht="42" customHeight="1">
      <c r="A80" s="152" t="s">
        <v>40</v>
      </c>
      <c r="B80" s="118" t="s">
        <v>40</v>
      </c>
      <c r="C80" s="118">
        <v>19</v>
      </c>
      <c r="D80" s="118">
        <v>28</v>
      </c>
      <c r="E80" s="118">
        <v>22</v>
      </c>
      <c r="F80" s="119" t="s">
        <v>162</v>
      </c>
      <c r="G80" s="119" t="s">
        <v>163</v>
      </c>
      <c r="H80" s="121"/>
      <c r="I80" s="247">
        <v>1</v>
      </c>
      <c r="J80" s="248">
        <f>'[1]Tabel T-C 28'!$F$256</f>
        <v>9250000</v>
      </c>
      <c r="K80" s="247">
        <v>1</v>
      </c>
      <c r="L80" s="248">
        <f>'[1]Tabel T-C 28'!$H$256</f>
        <v>9000000</v>
      </c>
      <c r="M80" s="247">
        <v>1</v>
      </c>
      <c r="N80" s="248">
        <f>'[1]Tabel T-C 28'!$J$256</f>
        <v>16000000</v>
      </c>
      <c r="O80" s="247">
        <v>1</v>
      </c>
      <c r="P80" s="248">
        <f>'[1]Tabel T-C 28'!$L$256</f>
        <v>10450000</v>
      </c>
      <c r="Q80" s="247">
        <v>1</v>
      </c>
      <c r="R80" s="248">
        <f>'[1]Tabel T-C 28'!$N$256</f>
        <v>10450000</v>
      </c>
      <c r="S80" s="247">
        <v>1</v>
      </c>
      <c r="T80" s="248">
        <f>J80+L80+N80+P80+R80</f>
        <v>55150000</v>
      </c>
      <c r="U80" s="321"/>
      <c r="V80" s="42"/>
    </row>
    <row r="81" spans="1:22" s="18" customFormat="1" ht="8.25" customHeight="1">
      <c r="A81" s="117"/>
      <c r="B81" s="123"/>
      <c r="C81" s="123"/>
      <c r="D81" s="123"/>
      <c r="E81" s="123"/>
      <c r="F81" s="119"/>
      <c r="G81" s="122"/>
      <c r="H81" s="121"/>
      <c r="I81" s="121"/>
      <c r="J81" s="41"/>
      <c r="K81" s="155"/>
      <c r="L81" s="41"/>
      <c r="M81" s="155"/>
      <c r="N81" s="41"/>
      <c r="O81" s="155"/>
      <c r="P81" s="41"/>
      <c r="Q81" s="155"/>
      <c r="R81" s="41"/>
      <c r="S81" s="155"/>
      <c r="T81" s="41"/>
      <c r="U81" s="321"/>
      <c r="V81" s="42"/>
    </row>
    <row r="82" spans="1:22" s="17" customFormat="1" ht="39" customHeight="1">
      <c r="A82" s="153" t="s">
        <v>40</v>
      </c>
      <c r="B82" s="125" t="s">
        <v>40</v>
      </c>
      <c r="C82" s="125">
        <v>19</v>
      </c>
      <c r="D82" s="126">
        <v>29</v>
      </c>
      <c r="E82" s="126"/>
      <c r="F82" s="127" t="s">
        <v>165</v>
      </c>
      <c r="G82" s="127"/>
      <c r="H82" s="155"/>
      <c r="I82" s="155">
        <v>1</v>
      </c>
      <c r="J82" s="156">
        <f>SUM(J83:J83)</f>
        <v>3850000</v>
      </c>
      <c r="K82" s="155">
        <v>1</v>
      </c>
      <c r="L82" s="156">
        <f>SUM(L83:L83)</f>
        <v>3850000</v>
      </c>
      <c r="M82" s="155">
        <v>1</v>
      </c>
      <c r="N82" s="156">
        <f>SUM(N83:N83)</f>
        <v>15500000</v>
      </c>
      <c r="O82" s="155">
        <v>1</v>
      </c>
      <c r="P82" s="156">
        <f>SUM(P83:P83)</f>
        <v>9700000</v>
      </c>
      <c r="Q82" s="155">
        <v>1</v>
      </c>
      <c r="R82" s="156">
        <f>SUM(R83:R83)</f>
        <v>12700000</v>
      </c>
      <c r="S82" s="155">
        <v>1</v>
      </c>
      <c r="T82" s="156">
        <f>SUM(T83:T83)</f>
        <v>45600000</v>
      </c>
      <c r="U82" s="323"/>
      <c r="V82" s="129" t="str">
        <f>V79</f>
        <v>Kantor Kecamatan Kuala Betara</v>
      </c>
    </row>
    <row r="83" spans="1:22" s="18" customFormat="1" ht="38.25">
      <c r="A83" s="152" t="s">
        <v>40</v>
      </c>
      <c r="B83" s="118" t="s">
        <v>40</v>
      </c>
      <c r="C83" s="118">
        <v>19</v>
      </c>
      <c r="D83" s="123">
        <v>29</v>
      </c>
      <c r="E83" s="118">
        <v>34</v>
      </c>
      <c r="F83" s="20" t="s">
        <v>166</v>
      </c>
      <c r="G83" s="20" t="s">
        <v>167</v>
      </c>
      <c r="H83" s="121"/>
      <c r="I83" s="121" t="s">
        <v>235</v>
      </c>
      <c r="J83" s="248">
        <f>'[1]Tabel T-C 28'!$F$265</f>
        <v>3850000</v>
      </c>
      <c r="K83" s="121" t="s">
        <v>296</v>
      </c>
      <c r="L83" s="248">
        <f>'[1]Tabel T-C 28'!$H$265</f>
        <v>3850000</v>
      </c>
      <c r="M83" s="121" t="s">
        <v>297</v>
      </c>
      <c r="N83" s="248">
        <f>'[1]Tabel T-C 28'!$J$265</f>
        <v>15500000</v>
      </c>
      <c r="O83" s="121" t="s">
        <v>296</v>
      </c>
      <c r="P83" s="248">
        <f>'[1]Tabel T-C 28'!$L$265</f>
        <v>9700000</v>
      </c>
      <c r="Q83" s="121" t="s">
        <v>297</v>
      </c>
      <c r="R83" s="248">
        <f>'[1]Tabel T-C 28'!$N$265</f>
        <v>12700000</v>
      </c>
      <c r="S83" s="121" t="s">
        <v>297</v>
      </c>
      <c r="T83" s="248">
        <f>J83+L83+N83+P83+R83</f>
        <v>45600000</v>
      </c>
      <c r="U83" s="321"/>
      <c r="V83" s="42"/>
    </row>
    <row r="84" spans="1:22" s="18" customFormat="1" ht="9.75" customHeight="1">
      <c r="A84" s="117"/>
      <c r="B84" s="123"/>
      <c r="C84" s="123"/>
      <c r="D84" s="123"/>
      <c r="E84" s="118"/>
      <c r="F84" s="20"/>
      <c r="G84" s="20"/>
      <c r="H84" s="119"/>
      <c r="I84" s="121"/>
      <c r="J84" s="41"/>
      <c r="K84" s="21"/>
      <c r="L84" s="41"/>
      <c r="M84" s="21"/>
      <c r="N84" s="41"/>
      <c r="O84" s="21"/>
      <c r="P84" s="41"/>
      <c r="Q84" s="21"/>
      <c r="R84" s="41"/>
      <c r="S84" s="21"/>
      <c r="T84" s="41"/>
      <c r="U84" s="321"/>
      <c r="V84" s="42"/>
    </row>
    <row r="85" spans="1:22" s="17" customFormat="1" ht="39" customHeight="1">
      <c r="A85" s="153" t="s">
        <v>40</v>
      </c>
      <c r="B85" s="125" t="s">
        <v>40</v>
      </c>
      <c r="C85" s="125">
        <v>19</v>
      </c>
      <c r="D85" s="126"/>
      <c r="E85" s="126"/>
      <c r="F85" s="127" t="s">
        <v>305</v>
      </c>
      <c r="G85" s="127"/>
      <c r="H85" s="155"/>
      <c r="I85" s="155"/>
      <c r="J85" s="156">
        <f>SUM(J86:J86)</f>
        <v>0</v>
      </c>
      <c r="K85" s="155"/>
      <c r="L85" s="156">
        <f>SUM(L86:L86)</f>
        <v>0</v>
      </c>
      <c r="M85" s="155"/>
      <c r="N85" s="156">
        <f>SUM(N86:N86)</f>
        <v>0</v>
      </c>
      <c r="O85" s="155">
        <v>1</v>
      </c>
      <c r="P85" s="156">
        <f>SUM(P86:P87)</f>
        <v>490138000</v>
      </c>
      <c r="Q85" s="276"/>
      <c r="R85" s="156">
        <f>SUM(R86:R87)</f>
        <v>880000000</v>
      </c>
      <c r="S85" s="155">
        <v>1</v>
      </c>
      <c r="T85" s="156">
        <f>SUM(T86:T87)</f>
        <v>1147000000</v>
      </c>
      <c r="U85" s="323"/>
      <c r="V85" s="129" t="s">
        <v>283</v>
      </c>
    </row>
    <row r="86" spans="1:22" s="18" customFormat="1" ht="55.5" customHeight="1">
      <c r="A86" s="152" t="s">
        <v>40</v>
      </c>
      <c r="B86" s="118" t="s">
        <v>40</v>
      </c>
      <c r="C86" s="118">
        <v>19</v>
      </c>
      <c r="D86" s="123"/>
      <c r="E86" s="118"/>
      <c r="F86" s="119" t="s">
        <v>306</v>
      </c>
      <c r="G86" s="20" t="s">
        <v>307</v>
      </c>
      <c r="H86" s="121"/>
      <c r="I86" s="121"/>
      <c r="J86" s="248">
        <f>'[1]Tabel T-C 28'!$F$275</f>
        <v>0</v>
      </c>
      <c r="K86" s="121"/>
      <c r="L86" s="248">
        <f>'[1]Tabel T-C 28'!$H$275</f>
        <v>0</v>
      </c>
      <c r="M86" s="121"/>
      <c r="N86" s="248">
        <f>'[1]Tabel T-C 28'!$J$275</f>
        <v>0</v>
      </c>
      <c r="O86" s="121">
        <v>1</v>
      </c>
      <c r="P86" s="248">
        <f>'[7]Tabel T-C 28'!$L$275</f>
        <v>370138000</v>
      </c>
      <c r="Q86" s="121">
        <v>1</v>
      </c>
      <c r="R86" s="248">
        <f>'[1]Tabel T-C 28'!$N$275</f>
        <v>840000000</v>
      </c>
      <c r="S86" s="121">
        <v>1</v>
      </c>
      <c r="T86" s="248">
        <f>'[1]Tabel T-C 28'!$P$275</f>
        <v>1107000000</v>
      </c>
      <c r="U86" s="321"/>
      <c r="V86" s="42"/>
    </row>
    <row r="87" spans="1:22" s="18" customFormat="1" ht="12.75">
      <c r="A87" s="490"/>
      <c r="B87" s="196"/>
      <c r="C87" s="196"/>
      <c r="D87" s="483"/>
      <c r="E87" s="196"/>
      <c r="F87" s="491" t="s">
        <v>303</v>
      </c>
      <c r="G87" s="491"/>
      <c r="H87" s="485"/>
      <c r="I87" s="485"/>
      <c r="J87" s="492"/>
      <c r="K87" s="485"/>
      <c r="L87" s="492"/>
      <c r="M87" s="485"/>
      <c r="N87" s="492"/>
      <c r="O87" s="485"/>
      <c r="P87" s="492">
        <v>120000000</v>
      </c>
      <c r="Q87" s="485"/>
      <c r="R87" s="492">
        <v>40000000</v>
      </c>
      <c r="S87" s="485"/>
      <c r="T87" s="492">
        <v>40000000</v>
      </c>
      <c r="U87" s="488"/>
      <c r="V87" s="489"/>
    </row>
    <row r="88" spans="1:22" s="17" customFormat="1" ht="39" customHeight="1" hidden="1">
      <c r="A88" s="153" t="s">
        <v>40</v>
      </c>
      <c r="B88" s="125" t="s">
        <v>40</v>
      </c>
      <c r="C88" s="125">
        <v>19</v>
      </c>
      <c r="D88" s="126"/>
      <c r="E88" s="126"/>
      <c r="F88" s="127" t="s">
        <v>291</v>
      </c>
      <c r="G88" s="127"/>
      <c r="H88" s="155"/>
      <c r="I88" s="155"/>
      <c r="J88" s="156">
        <f>SUM(J89:J89)</f>
        <v>0</v>
      </c>
      <c r="K88" s="155"/>
      <c r="L88" s="156">
        <f>SUM(L89:L89)</f>
        <v>0</v>
      </c>
      <c r="M88" s="155"/>
      <c r="N88" s="156">
        <f>SUM(N89:N89)</f>
        <v>0</v>
      </c>
      <c r="O88" s="155"/>
      <c r="P88" s="156">
        <f>SUM(P89:P89)</f>
        <v>0</v>
      </c>
      <c r="Q88" s="155">
        <v>1</v>
      </c>
      <c r="R88" s="156">
        <f>SUM(R89:R89)</f>
        <v>0</v>
      </c>
      <c r="S88" s="155">
        <v>1</v>
      </c>
      <c r="T88" s="156">
        <f>SUM(T89:T89)</f>
        <v>0</v>
      </c>
      <c r="U88" s="323"/>
      <c r="V88" s="129" t="s">
        <v>283</v>
      </c>
    </row>
    <row r="89" spans="1:22" s="18" customFormat="1" ht="25.5" hidden="1">
      <c r="A89" s="152" t="s">
        <v>40</v>
      </c>
      <c r="B89" s="118" t="s">
        <v>40</v>
      </c>
      <c r="C89" s="118">
        <v>19</v>
      </c>
      <c r="D89" s="123"/>
      <c r="E89" s="118"/>
      <c r="F89" s="20" t="s">
        <v>292</v>
      </c>
      <c r="G89" s="20" t="s">
        <v>293</v>
      </c>
      <c r="H89" s="121"/>
      <c r="I89" s="121"/>
      <c r="J89" s="248"/>
      <c r="K89" s="121"/>
      <c r="L89" s="248"/>
      <c r="M89" s="121"/>
      <c r="N89" s="248"/>
      <c r="O89" s="121"/>
      <c r="P89" s="248">
        <f>'[1]Tabel T-C 28'!$L$281</f>
        <v>0</v>
      </c>
      <c r="Q89" s="121">
        <v>1</v>
      </c>
      <c r="R89" s="248">
        <f>'[1]Tabel T-C 28'!$N$282</f>
        <v>0</v>
      </c>
      <c r="S89" s="121">
        <v>1</v>
      </c>
      <c r="T89" s="248">
        <f>'[1]Tabel T-C 28'!$P$281</f>
        <v>0</v>
      </c>
      <c r="U89" s="321"/>
      <c r="V89" s="42"/>
    </row>
    <row r="90" spans="1:22" s="18" customFormat="1" ht="12.75">
      <c r="A90" s="19"/>
      <c r="B90" s="19"/>
      <c r="C90" s="19"/>
      <c r="D90" s="174"/>
      <c r="E90" s="19"/>
      <c r="F90" s="328"/>
      <c r="G90" s="328"/>
      <c r="H90" s="181"/>
      <c r="I90" s="181"/>
      <c r="J90" s="329"/>
      <c r="K90" s="181"/>
      <c r="L90" s="329"/>
      <c r="M90" s="181"/>
      <c r="N90" s="329"/>
      <c r="O90" s="181"/>
      <c r="P90" s="329"/>
      <c r="Q90" s="181"/>
      <c r="R90" s="329"/>
      <c r="S90" s="181"/>
      <c r="T90" s="329"/>
      <c r="U90" s="183"/>
      <c r="V90" s="183"/>
    </row>
    <row r="91" s="18" customFormat="1" ht="29.25" customHeight="1"/>
    <row r="92" s="18" customFormat="1" ht="16.5" customHeight="1"/>
    <row r="93" spans="1:22" s="176" customFormat="1" ht="65.25" customHeight="1">
      <c r="A93" s="19"/>
      <c r="B93" s="19"/>
      <c r="C93" s="19"/>
      <c r="D93" s="174"/>
      <c r="E93" s="19"/>
      <c r="F93" s="328"/>
      <c r="G93" s="328"/>
      <c r="H93" s="181"/>
      <c r="I93" s="181"/>
      <c r="J93" s="329"/>
      <c r="K93" s="181"/>
      <c r="L93" s="329"/>
      <c r="M93" s="181"/>
      <c r="N93" s="329"/>
      <c r="O93" s="181"/>
      <c r="P93" s="329"/>
      <c r="Q93" s="181"/>
      <c r="R93" s="329"/>
      <c r="S93" s="181"/>
      <c r="T93" s="329"/>
      <c r="U93" s="183"/>
      <c r="V93" s="183"/>
    </row>
    <row r="94" spans="1:22" s="18" customFormat="1" ht="36" customHeight="1">
      <c r="A94" s="150" t="s">
        <v>40</v>
      </c>
      <c r="B94" s="109" t="s">
        <v>40</v>
      </c>
      <c r="C94" s="109">
        <v>19</v>
      </c>
      <c r="D94" s="110"/>
      <c r="E94" s="110"/>
      <c r="F94" s="111" t="s">
        <v>301</v>
      </c>
      <c r="G94" s="111"/>
      <c r="H94" s="114"/>
      <c r="I94" s="114"/>
      <c r="J94" s="151">
        <f>SUM(J95:J95)</f>
        <v>0</v>
      </c>
      <c r="K94" s="114"/>
      <c r="L94" s="151">
        <f>SUM(L95:L95)</f>
        <v>0</v>
      </c>
      <c r="M94" s="114"/>
      <c r="N94" s="151">
        <f>SUM(N95:N95)</f>
        <v>0</v>
      </c>
      <c r="O94" s="114"/>
      <c r="P94" s="151">
        <f>SUM(P95:P95)</f>
        <v>0</v>
      </c>
      <c r="Q94" s="114">
        <v>1</v>
      </c>
      <c r="R94" s="151">
        <f>SUM(R95:R95)</f>
        <v>267138000</v>
      </c>
      <c r="S94" s="114"/>
      <c r="T94" s="151">
        <f>SUM(T95:T95)</f>
        <v>0</v>
      </c>
      <c r="U94" s="493"/>
      <c r="V94" s="113" t="s">
        <v>283</v>
      </c>
    </row>
    <row r="95" spans="1:22" s="18" customFormat="1" ht="42" customHeight="1">
      <c r="A95" s="152" t="s">
        <v>40</v>
      </c>
      <c r="B95" s="118" t="s">
        <v>40</v>
      </c>
      <c r="C95" s="118">
        <v>19</v>
      </c>
      <c r="D95" s="123"/>
      <c r="E95" s="118"/>
      <c r="F95" s="20" t="s">
        <v>308</v>
      </c>
      <c r="G95" s="20" t="s">
        <v>294</v>
      </c>
      <c r="H95" s="121"/>
      <c r="I95" s="121"/>
      <c r="J95" s="248"/>
      <c r="K95" s="121"/>
      <c r="L95" s="248"/>
      <c r="M95" s="121"/>
      <c r="N95" s="248"/>
      <c r="O95" s="121"/>
      <c r="P95" s="248">
        <f>'[1]Tabel T-C 28'!$L$281</f>
        <v>0</v>
      </c>
      <c r="Q95" s="121" t="s">
        <v>295</v>
      </c>
      <c r="R95" s="248">
        <f>'[1]Tabel T-C 28'!$N$289</f>
        <v>267138000</v>
      </c>
      <c r="S95" s="121"/>
      <c r="T95" s="248">
        <v>0</v>
      </c>
      <c r="U95" s="321"/>
      <c r="V95" s="42"/>
    </row>
    <row r="96" spans="1:22" s="18" customFormat="1" ht="32.25" customHeight="1">
      <c r="A96" s="152"/>
      <c r="B96" s="118"/>
      <c r="C96" s="118"/>
      <c r="D96" s="123"/>
      <c r="E96" s="118"/>
      <c r="F96" s="20"/>
      <c r="G96" s="20"/>
      <c r="H96" s="121"/>
      <c r="I96" s="121"/>
      <c r="J96" s="248"/>
      <c r="K96" s="121"/>
      <c r="L96" s="248"/>
      <c r="M96" s="121"/>
      <c r="N96" s="248"/>
      <c r="O96" s="121"/>
      <c r="P96" s="248"/>
      <c r="Q96" s="121"/>
      <c r="R96" s="248"/>
      <c r="S96" s="121"/>
      <c r="T96" s="248"/>
      <c r="U96" s="321"/>
      <c r="V96" s="42"/>
    </row>
    <row r="97" spans="1:22" s="18" customFormat="1" ht="50.25" customHeight="1">
      <c r="A97" s="153" t="s">
        <v>40</v>
      </c>
      <c r="B97" s="125" t="s">
        <v>40</v>
      </c>
      <c r="C97" s="125">
        <v>19</v>
      </c>
      <c r="D97" s="126"/>
      <c r="E97" s="126"/>
      <c r="F97" s="127" t="s">
        <v>322</v>
      </c>
      <c r="G97" s="127"/>
      <c r="H97" s="155"/>
      <c r="I97" s="155"/>
      <c r="J97" s="156">
        <f>SUM(J98:J98)</f>
        <v>0</v>
      </c>
      <c r="K97" s="155"/>
      <c r="L97" s="156">
        <f>SUM(L98:L98)</f>
        <v>0</v>
      </c>
      <c r="M97" s="155"/>
      <c r="N97" s="156">
        <f>SUM(N98:N98)</f>
        <v>0</v>
      </c>
      <c r="O97" s="155"/>
      <c r="P97" s="156">
        <f>SUM(P98:P98)</f>
        <v>0</v>
      </c>
      <c r="Q97" s="155">
        <v>0</v>
      </c>
      <c r="R97" s="156">
        <f>SUM(R98:R98)</f>
        <v>0</v>
      </c>
      <c r="S97" s="155"/>
      <c r="T97" s="156">
        <f>SUM(T98:T98)</f>
        <v>20000000</v>
      </c>
      <c r="U97" s="323"/>
      <c r="V97" s="129" t="s">
        <v>318</v>
      </c>
    </row>
    <row r="98" spans="1:22" s="18" customFormat="1" ht="42" customHeight="1">
      <c r="A98" s="152" t="s">
        <v>40</v>
      </c>
      <c r="B98" s="118" t="s">
        <v>40</v>
      </c>
      <c r="C98" s="118">
        <v>19</v>
      </c>
      <c r="D98" s="123"/>
      <c r="E98" s="118"/>
      <c r="F98" s="20" t="s">
        <v>323</v>
      </c>
      <c r="G98" s="20" t="s">
        <v>324</v>
      </c>
      <c r="H98" s="121"/>
      <c r="I98" s="121"/>
      <c r="J98" s="248"/>
      <c r="K98" s="121"/>
      <c r="L98" s="248"/>
      <c r="M98" s="121"/>
      <c r="N98" s="248"/>
      <c r="O98" s="121"/>
      <c r="P98" s="248">
        <f>'[1]Tabel T-C 28'!$L$281</f>
        <v>0</v>
      </c>
      <c r="Q98" s="121"/>
      <c r="R98" s="248">
        <v>0</v>
      </c>
      <c r="S98" s="121"/>
      <c r="T98" s="248">
        <v>20000000</v>
      </c>
      <c r="U98" s="321"/>
      <c r="V98" s="42"/>
    </row>
    <row r="99" spans="1:22" s="18" customFormat="1" ht="9.75" customHeight="1">
      <c r="A99" s="152"/>
      <c r="B99" s="118"/>
      <c r="C99" s="118"/>
      <c r="D99" s="123"/>
      <c r="E99" s="118"/>
      <c r="F99" s="20"/>
      <c r="G99" s="20"/>
      <c r="H99" s="121"/>
      <c r="I99" s="121"/>
      <c r="J99" s="248"/>
      <c r="K99" s="121"/>
      <c r="L99" s="248"/>
      <c r="M99" s="121"/>
      <c r="N99" s="248"/>
      <c r="O99" s="121"/>
      <c r="P99" s="248"/>
      <c r="Q99" s="121"/>
      <c r="R99" s="248"/>
      <c r="S99" s="121"/>
      <c r="T99" s="248"/>
      <c r="U99" s="321"/>
      <c r="V99" s="42"/>
    </row>
    <row r="100" spans="1:22" s="15" customFormat="1" ht="9" customHeight="1" thickBot="1">
      <c r="A100" s="159"/>
      <c r="B100" s="160"/>
      <c r="C100" s="145"/>
      <c r="D100" s="145"/>
      <c r="E100" s="145"/>
      <c r="F100" s="146"/>
      <c r="G100" s="146"/>
      <c r="H100" s="146"/>
      <c r="I100" s="161"/>
      <c r="J100" s="162"/>
      <c r="K100" s="161"/>
      <c r="L100" s="162"/>
      <c r="M100" s="161"/>
      <c r="N100" s="162"/>
      <c r="O100" s="161"/>
      <c r="P100" s="162"/>
      <c r="Q100" s="161"/>
      <c r="R100" s="162"/>
      <c r="S100" s="161"/>
      <c r="T100" s="162"/>
      <c r="U100" s="326"/>
      <c r="V100" s="163"/>
    </row>
    <row r="101" spans="1:22" s="23" customFormat="1" ht="21.75" customHeight="1" thickBot="1">
      <c r="A101" s="469" t="s">
        <v>131</v>
      </c>
      <c r="B101" s="470"/>
      <c r="C101" s="470"/>
      <c r="D101" s="470"/>
      <c r="E101" s="470"/>
      <c r="F101" s="470"/>
      <c r="G101" s="470"/>
      <c r="H101" s="470"/>
      <c r="I101" s="471"/>
      <c r="J101" s="105">
        <f>J82+J79+J71+J68+J65+J61+J58+J36+J33+J25+J13+J75</f>
        <v>626355500</v>
      </c>
      <c r="K101" s="105"/>
      <c r="L101" s="105">
        <f>L82+L79+L71+L68+L65+L61+L58+L36+L33+L25+L13+L75</f>
        <v>1071245899</v>
      </c>
      <c r="M101" s="105"/>
      <c r="N101" s="105">
        <f>N82+N79+N71+N68+N65+N61+N58+N36+N33+N25+N13+N75</f>
        <v>1171885899</v>
      </c>
      <c r="O101" s="105"/>
      <c r="P101" s="105">
        <f>P82+P79+P71+P68+P65+P61+P58+P36+P33+P25+P13+P75+P85+P88+P94</f>
        <v>1607193842</v>
      </c>
      <c r="Q101" s="105"/>
      <c r="R101" s="105">
        <f>R82+R79+R71+R68+R65+R61+R58+R36+R33+R25+R13+R75+R85+R88+R94</f>
        <v>2258193842</v>
      </c>
      <c r="S101" s="105"/>
      <c r="T101" s="105">
        <f>T82+T79+T71+T68+T65+T61+T58+T36+T33+T25+T13+T75+T85+T88+T94+T55</f>
        <v>6145388982</v>
      </c>
      <c r="U101" s="105"/>
      <c r="V101" s="107"/>
    </row>
    <row r="102" ht="15.75" thickTop="1">
      <c r="A102" s="3"/>
    </row>
    <row r="103" spans="19:22" ht="15.75">
      <c r="S103" s="314" t="s">
        <v>298</v>
      </c>
      <c r="T103" s="25"/>
      <c r="U103" s="5"/>
      <c r="V103" s="5"/>
    </row>
    <row r="104" spans="19:22" ht="15.75">
      <c r="S104" s="310" t="s">
        <v>264</v>
      </c>
      <c r="T104" s="25"/>
      <c r="U104" s="5"/>
      <c r="V104" s="5"/>
    </row>
    <row r="105" spans="19:22" ht="15.75">
      <c r="S105" s="311"/>
      <c r="T105" s="25"/>
      <c r="U105" s="5"/>
      <c r="V105" s="5"/>
    </row>
    <row r="106" spans="19:22" ht="15.75">
      <c r="S106" s="310"/>
      <c r="T106" s="25"/>
      <c r="U106" s="5"/>
      <c r="V106" s="5"/>
    </row>
    <row r="107" spans="10:22" ht="15.75">
      <c r="J107" s="35"/>
      <c r="K107" s="35"/>
      <c r="L107" s="35"/>
      <c r="M107" s="35"/>
      <c r="N107" s="35"/>
      <c r="O107" s="35"/>
      <c r="P107" s="35"/>
      <c r="Q107" s="35"/>
      <c r="R107" s="35"/>
      <c r="S107" s="312" t="s">
        <v>265</v>
      </c>
      <c r="T107" s="25"/>
      <c r="U107" s="5"/>
      <c r="V107" s="5"/>
    </row>
    <row r="108" spans="19:22" ht="15">
      <c r="S108" s="313" t="s">
        <v>279</v>
      </c>
      <c r="T108" s="25"/>
      <c r="U108" s="5"/>
      <c r="V108" s="5"/>
    </row>
    <row r="109" spans="19:22" ht="15">
      <c r="S109" s="313" t="s">
        <v>266</v>
      </c>
      <c r="T109" s="25"/>
      <c r="U109" s="5"/>
      <c r="V109" s="5"/>
    </row>
    <row r="110" spans="19:22" ht="15">
      <c r="S110" s="1"/>
      <c r="T110" s="25"/>
      <c r="U110" s="5"/>
      <c r="V110" s="5"/>
    </row>
    <row r="111" spans="19:22" ht="15">
      <c r="S111" s="8"/>
      <c r="T111" s="25"/>
      <c r="U111" s="5"/>
      <c r="V111" s="5"/>
    </row>
    <row r="112" spans="19:22" ht="15">
      <c r="S112" s="1"/>
      <c r="T112" s="25"/>
      <c r="U112" s="5"/>
      <c r="V112" s="5"/>
    </row>
    <row r="113" spans="19:22" ht="15">
      <c r="S113" s="1"/>
      <c r="T113" s="25"/>
      <c r="U113" s="5"/>
      <c r="V113" s="5"/>
    </row>
    <row r="114" spans="19:22" ht="15">
      <c r="S114" s="1"/>
      <c r="T114" s="25"/>
      <c r="U114" s="5"/>
      <c r="V114" s="5"/>
    </row>
    <row r="115" spans="21:22" ht="15">
      <c r="U115" s="24"/>
      <c r="V115" s="43"/>
    </row>
  </sheetData>
  <sheetProtection/>
  <mergeCells count="32">
    <mergeCell ref="V8:V10"/>
    <mergeCell ref="U8:U10"/>
    <mergeCell ref="A4:V4"/>
    <mergeCell ref="S9:T9"/>
    <mergeCell ref="I11:J11"/>
    <mergeCell ref="K11:L11"/>
    <mergeCell ref="M11:N11"/>
    <mergeCell ref="S11:T11"/>
    <mergeCell ref="K9:L9"/>
    <mergeCell ref="M9:N9"/>
    <mergeCell ref="S54:T54"/>
    <mergeCell ref="A54:E54"/>
    <mergeCell ref="A1:V1"/>
    <mergeCell ref="A2:V2"/>
    <mergeCell ref="A3:V3"/>
    <mergeCell ref="A8:E10"/>
    <mergeCell ref="F8:F10"/>
    <mergeCell ref="O11:P11"/>
    <mergeCell ref="G8:G10"/>
    <mergeCell ref="Q11:R11"/>
    <mergeCell ref="O9:P9"/>
    <mergeCell ref="Q9:R9"/>
    <mergeCell ref="A11:E11"/>
    <mergeCell ref="H8:H10"/>
    <mergeCell ref="I8:T8"/>
    <mergeCell ref="I9:J9"/>
    <mergeCell ref="I54:J54"/>
    <mergeCell ref="K54:L54"/>
    <mergeCell ref="M54:N54"/>
    <mergeCell ref="O54:P54"/>
    <mergeCell ref="Q54:R54"/>
    <mergeCell ref="A101:I101"/>
  </mergeCells>
  <printOptions/>
  <pageMargins left="0.15748031496062992" right="0.1968503937007874" top="0.4330708661417323" bottom="0.3937007874015748" header="0.31496062992125984" footer="0.1968503937007874"/>
  <pageSetup horizontalDpi="300" verticalDpi="3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ismail - [2010]</cp:lastModifiedBy>
  <cp:lastPrinted>2019-08-21T07:24:13Z</cp:lastPrinted>
  <dcterms:created xsi:type="dcterms:W3CDTF">2012-03-03T03:25:07Z</dcterms:created>
  <dcterms:modified xsi:type="dcterms:W3CDTF">2019-08-28T05:18:43Z</dcterms:modified>
  <cp:category/>
  <cp:version/>
  <cp:contentType/>
  <cp:contentStatus/>
</cp:coreProperties>
</file>