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630" windowWidth="12030" windowHeight="6945" tabRatio="604" firstSheet="1" activeTab="6"/>
  </bookViews>
  <sheets>
    <sheet name="Evaluasi RENJA th lalu_SD 2015" sheetId="1" r:id="rId1"/>
    <sheet name="T-C.29" sheetId="2" r:id="rId2"/>
    <sheet name="T-C.30." sheetId="3" r:id="rId3"/>
    <sheet name="T-C.31" sheetId="4" r:id="rId4"/>
    <sheet name="T-C.32" sheetId="5" r:id="rId5"/>
    <sheet name="T-C.33" sheetId="6" r:id="rId6"/>
    <sheet name="RENSTRA_Form.T.III.C.74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'Evaluasi RENJA th lalu_SD 2015'!$A$1:$AN$73</definedName>
    <definedName name="_xlnm.Print_Area" localSheetId="6">'RENSTRA_Form.T.III.C.74'!$A$1:$W$75</definedName>
    <definedName name="_xlnm.Print_Area" localSheetId="1">'T-C.29'!$A$1:$P$60</definedName>
    <definedName name="_xlnm.Print_Area" localSheetId="3">'T-C.31'!$A$1:$M$69</definedName>
    <definedName name="_xlnm.Print_Titles" localSheetId="0">'Evaluasi RENJA th lalu_SD 2015'!$8:$11</definedName>
    <definedName name="_xlnm.Print_Titles" localSheetId="6">'RENSTRA_Form.T.III.C.74'!$11:$11</definedName>
    <definedName name="_xlnm.Print_Titles" localSheetId="3">'T-C.31'!$8:$11</definedName>
    <definedName name="_xlnm.Print_Titles" localSheetId="4">'T-C.32'!$8:$11</definedName>
    <definedName name="_xlnm.Print_Titles" localSheetId="5">'T-C.33'!$8:$11</definedName>
  </definedNames>
  <calcPr fullCalcOnLoad="1"/>
</workbook>
</file>

<file path=xl/sharedStrings.xml><?xml version="1.0" encoding="utf-8"?>
<sst xmlns="http://schemas.openxmlformats.org/spreadsheetml/2006/main" count="1240" uniqueCount="297">
  <si>
    <t>Kode</t>
  </si>
  <si>
    <t>Urusan/Bidang Urusan Pemerintahan Daerah Dan Program/Kegiatan</t>
  </si>
  <si>
    <t>Indikator kinerja program(outcome) Kegiatan(output)</t>
  </si>
  <si>
    <t>Urusan/Bidang Urusan Pemerintahan Daerah dan Program/Kegiatan</t>
  </si>
  <si>
    <t>Indikator Kinerja Program/Kegiatan</t>
  </si>
  <si>
    <t>Target Capaian Kinerja</t>
  </si>
  <si>
    <t>Catatan Penting</t>
  </si>
  <si>
    <t>Program pelayanan  administrasi dan perkantoran</t>
  </si>
  <si>
    <t>- Penyediaan Jasa Surat Menyurat</t>
  </si>
  <si>
    <t>- Penyediaan Jasa Komunikasi, Sumber Daya Air dan Listrik</t>
  </si>
  <si>
    <t>- Penyediaan Jasa Administrasi Keuangan</t>
  </si>
  <si>
    <t>- Penyediaan jasa kebersihan kantor</t>
  </si>
  <si>
    <t>- Penyediaan alat tulis kantor</t>
  </si>
  <si>
    <t>- Penyediaan barang cetakan dan penggandaan</t>
  </si>
  <si>
    <t>- Penyediaan komponen instalasi listrik/penerangan bangunan kantor</t>
  </si>
  <si>
    <t>- Penyediaan makanan dan minuman</t>
  </si>
  <si>
    <t>- Rapat-rapat koordinasi dan konsultasi keluar daerah</t>
  </si>
  <si>
    <t>Program peningkatan sarana dan prasarana aparatur</t>
  </si>
  <si>
    <t>- Pengadaan perlengkapan gedung kantor</t>
  </si>
  <si>
    <t>- Pengadaan peralatan gedung kantor</t>
  </si>
  <si>
    <t>- Pemeliharaan rutin/berkala kendaraan dinas/operasional</t>
  </si>
  <si>
    <t>Program peningkatan disiplin aparatur</t>
  </si>
  <si>
    <t>- Pengadaan pakaian dinas dan perlengkapannya</t>
  </si>
  <si>
    <t>Program peningkatan kapasitas sumber daya aparatur</t>
  </si>
  <si>
    <t>tersedianya jasa surat menyurat</t>
  </si>
  <si>
    <t>Tersedianya jasa komunikasi, sumber daya air dan listrik</t>
  </si>
  <si>
    <t>Tersedianya jasa administrasi keuangan</t>
  </si>
  <si>
    <t>Tersedianya jasa kebersihan kantor</t>
  </si>
  <si>
    <t>Tersedianya kebutuhan alat tulis kantor</t>
  </si>
  <si>
    <t>Tersedianya kebutuhan barang cetakan dan penggandaan</t>
  </si>
  <si>
    <t>Tersedianya komponen instalasi listrik/penerangan bangunan kantor</t>
  </si>
  <si>
    <t>Terselenggaranya  rapat-rapat koordinasi dan konsultasi keluar daerah</t>
  </si>
  <si>
    <t>Meningkatnya ketersediaan sarana dan prasarana aparatur di kantor sekretariat DP. KORPRI</t>
  </si>
  <si>
    <t>- Pengadaan kendaraan dinas/operasional</t>
  </si>
  <si>
    <t>Terpenuhinya kebutuhan kendaraan dinas/operasional</t>
  </si>
  <si>
    <t>Terpenuhinya kebutuhan perlengkapan gedung kantor</t>
  </si>
  <si>
    <t>Terpenuhinya kebutuhan peralatan gedung kantor</t>
  </si>
  <si>
    <t>Terpeliharanya kendaraan dinas / operasional</t>
  </si>
  <si>
    <t>12 bulan</t>
  </si>
  <si>
    <t>Tersedianya makanan dan minuman</t>
  </si>
  <si>
    <t>01</t>
  </si>
  <si>
    <t>Penyediaan Jasa Surat Menyurat</t>
  </si>
  <si>
    <t>Penyediaan Jasa Komunikasi, Sumber Daya Air dan Listrik</t>
  </si>
  <si>
    <t>Penyediaan Jasa Administrasi Keuangan</t>
  </si>
  <si>
    <t>Penyediaan jasa kebersihan kantor</t>
  </si>
  <si>
    <t>Penyediaan alat tulis kantor</t>
  </si>
  <si>
    <t>Penyediaan barang cetakan dan penggandaan</t>
  </si>
  <si>
    <t>Penyediaan komponen instalasi listrik/penerangan bangunan kantor</t>
  </si>
  <si>
    <t>Penyediaan makanan dan minuman</t>
  </si>
  <si>
    <t>Rapat-rapat koordinasi dan konsultasi keluar daerah</t>
  </si>
  <si>
    <t>Pemeliharaan rutin/berkala kendaraan dinas/operasional</t>
  </si>
  <si>
    <t>Pengadaan pakaian dinas dan perlengkapannya</t>
  </si>
  <si>
    <t>Kursus, pelatihan, sosialisasi dan bimbingan teknis</t>
  </si>
  <si>
    <t>02</t>
  </si>
  <si>
    <t>07</t>
  </si>
  <si>
    <t>08</t>
  </si>
  <si>
    <t>11</t>
  </si>
  <si>
    <t>17</t>
  </si>
  <si>
    <t>18</t>
  </si>
  <si>
    <t>05</t>
  </si>
  <si>
    <t>03</t>
  </si>
  <si>
    <t>Kegiatan Penyediaan bahan bacaan dan peraturan perundang-undangan</t>
  </si>
  <si>
    <t>Program Kerjasama Pembangunan</t>
  </si>
  <si>
    <t>Program Penataan Administrasi Kependudukan</t>
  </si>
  <si>
    <t>Program Pembinaan dan Pemasyarakatan Olah Raga</t>
  </si>
  <si>
    <t>%</t>
  </si>
  <si>
    <t>-</t>
  </si>
  <si>
    <t>unit</t>
  </si>
  <si>
    <t>paket</t>
  </si>
  <si>
    <t>06</t>
  </si>
  <si>
    <t>LOKASI</t>
  </si>
  <si>
    <t>TARGET</t>
  </si>
  <si>
    <t>SATUAN</t>
  </si>
  <si>
    <t>- Pemeliharaan Rutin/Berkala Gedung Kantor</t>
  </si>
  <si>
    <t>Terpeliharanya gedung kantor dengan baik</t>
  </si>
  <si>
    <t>NO</t>
  </si>
  <si>
    <t>TOTAL PAGU INDIKATIF)</t>
  </si>
  <si>
    <t>TAHUN 2016</t>
  </si>
  <si>
    <t>K</t>
  </si>
  <si>
    <t>Rp</t>
  </si>
  <si>
    <t>Urusan wajib otonomi daerah, pemerintahan umum, administrasi keuangan daerah, perangkat daerah, kepegawaian dan persandian</t>
  </si>
  <si>
    <t>th</t>
  </si>
  <si>
    <t>stel</t>
  </si>
  <si>
    <t>org</t>
  </si>
  <si>
    <t>Rata-rata Capaian Kinerja (%)</t>
  </si>
  <si>
    <t>Predikat Kinerja</t>
  </si>
  <si>
    <t>- Penyediaan Bahan Bacaan dan Buku Peraturan Perundang-undangan</t>
  </si>
  <si>
    <t>Terpenuhinya kebutuhan bahan bacaan</t>
  </si>
  <si>
    <t>Jumlah peralatan kerja yang diperbaiki</t>
  </si>
  <si>
    <t>Kebutuhan Dana/</t>
  </si>
  <si>
    <t>Pagu Indikatif</t>
  </si>
  <si>
    <t>Sumber Dana</t>
  </si>
  <si>
    <t>Jumlah surat keluar</t>
  </si>
  <si>
    <t>Persentase peningkatan pelayanan administrasi perkantoran</t>
  </si>
  <si>
    <t>Jumlah bulan periode pembayaran</t>
  </si>
  <si>
    <t>Jumlah Tenaga Administrasi Keuangan</t>
  </si>
  <si>
    <t>Jumlah bulan periode pemakaian jasa kebersihan kantor</t>
  </si>
  <si>
    <t>Jumlah Jenis barang cetakan dan penggandaan</t>
  </si>
  <si>
    <t>Jumlah jenis komponen instalasi listrik/penerangan bangunan kantor</t>
  </si>
  <si>
    <t>Jumlah orang hari (OH) yang melaksanakan rakor dan konsultasi</t>
  </si>
  <si>
    <t>Persentase terpenuhinya kebutuhan sarana dan prasarana aparatur</t>
  </si>
  <si>
    <t>Jumlah gedung kantor yang dipelihara</t>
  </si>
  <si>
    <t>Jumlah pakaian dinas dan perlengkapan</t>
  </si>
  <si>
    <t>Persentase peningkatan kapasitas Sumber Daya Aparatur yang mengikuti diklat/bimtek</t>
  </si>
  <si>
    <t>15 besar</t>
  </si>
  <si>
    <t>SKPD PENANGGUNG JAWAB</t>
  </si>
  <si>
    <t>Evaluasi Terhadap Hasil RENSTRA SKPD</t>
  </si>
  <si>
    <t>Tahun 2011-2015</t>
  </si>
  <si>
    <t>Sasaran</t>
  </si>
  <si>
    <t>Data Capaian pada Awal Tahun Perencanaan</t>
  </si>
  <si>
    <t>Target Capaian pada Akhir Tahun Perencanaan</t>
  </si>
  <si>
    <t>Target RENSTRA SKPD</t>
  </si>
  <si>
    <t xml:space="preserve">Realisasi Capaian </t>
  </si>
  <si>
    <t>Rasio Capaian (%)</t>
  </si>
  <si>
    <t>Unit Penanggung Jawab</t>
  </si>
  <si>
    <t>Persentase peningkatan Pelayanan administrasi perkantoran di sekretariat DP.Korpri Prov. Jambi</t>
  </si>
  <si>
    <t>Persentase peningkatan disiplin aparatur</t>
  </si>
  <si>
    <t>Persentase peningkatan kapasitas sumber daya aparatur</t>
  </si>
  <si>
    <t xml:space="preserve">  Faktor Penddorong pencapaian kinerja</t>
  </si>
  <si>
    <t xml:space="preserve">  Faktor Penghambat</t>
  </si>
  <si>
    <t>INDIKASI RENCANA PROGRAM PRIORITAS YANG DISERTAI KEBUTUHAN PENDANAAN</t>
  </si>
  <si>
    <t>Program Prioritas Pembangunan</t>
  </si>
  <si>
    <t>Indikator Kinerja (Outcome)</t>
  </si>
  <si>
    <t>KONDISI AWAL RPJMD (TAHUN 1)</t>
  </si>
  <si>
    <t>TARGET KINERJA DAN ANGGARAN</t>
  </si>
  <si>
    <t>KONDISI KINERJA PADA AKHIR PERIODE RPJMD</t>
  </si>
  <si>
    <t>TAHUN 2017</t>
  </si>
  <si>
    <t>TAHUN 2018</t>
  </si>
  <si>
    <t>TAHUN 2019</t>
  </si>
  <si>
    <t>TAHUN 2020</t>
  </si>
  <si>
    <t>TAHUN 2021</t>
  </si>
  <si>
    <t>15 besra</t>
  </si>
  <si>
    <t>TOTAL PAGU INDIKATIF</t>
  </si>
  <si>
    <t>3.01.01.14 Kantor Kecamatan Pengabuan</t>
  </si>
  <si>
    <t>APBD</t>
  </si>
  <si>
    <t>Penunjang Urusan Pemerintah</t>
  </si>
  <si>
    <t>Program pelayanan  administrasi Perkantoran</t>
  </si>
  <si>
    <t>Tersedianya bahan bacaan</t>
  </si>
  <si>
    <t>Tercapainya rencana kerja dan rapat</t>
  </si>
  <si>
    <t>Pemeliharaan rutin/berkala gedung kantor</t>
  </si>
  <si>
    <t>Terpeliharanya kendaraan dinas</t>
  </si>
  <si>
    <t>Pemeliharaan rutin/berkala peralatan gedung kantor</t>
  </si>
  <si>
    <t>Terpeliharanya peralatan gedung kantor</t>
  </si>
  <si>
    <t>Peningkatan Kapasitas Sumber Daya Aparatur</t>
  </si>
  <si>
    <t>1 OB dan 1 Paket</t>
  </si>
  <si>
    <t>Program keagamaan dan kemasyarakatan</t>
  </si>
  <si>
    <t>Persentase aparatur yang  disiplin</t>
  </si>
  <si>
    <t>Program Pemberdayaan fakir Miskin, Komunitas Adat Terpencil (KAT) dan Penyandang Masalah Kesejahteraan Sosial (PMKS) Lainnya</t>
  </si>
  <si>
    <t>Persentase Pemberdayaan fakir Miskin, Komunitas Adat Terpencil (KAT) dan Penyandang Masalah Kesejahteraan Sosial (PMKS) Lainnya</t>
  </si>
  <si>
    <t>Distribusi Beras Miskin ke Desa/Kelurahan</t>
  </si>
  <si>
    <t>Tersalurnya beras miskin</t>
  </si>
  <si>
    <t>1 Laporan</t>
  </si>
  <si>
    <t>Program Peningkatan peran serta dan kesetaraan Gender dalam pembangunan</t>
  </si>
  <si>
    <t>persentase peningkatan peran serta dan kesetaraan Gender dalam pembangunan</t>
  </si>
  <si>
    <t>Pemberdayaan Kesejahteraan Keluarga (PKK)</t>
  </si>
  <si>
    <t>Program Peningkatan Iklim Investasi dan realisasi Inventasi</t>
  </si>
  <si>
    <t>Persentase Peningkatan Iklim Investasi dan realisasi Inventasi</t>
  </si>
  <si>
    <t>Pelayanan Administrasi Terpadu Kecamatan (PATEN)</t>
  </si>
  <si>
    <t>Setiap pelaku usaha memiliki izin</t>
  </si>
  <si>
    <t>Program Pembinaan dan Pemasyarakatan Olahraga</t>
  </si>
  <si>
    <t>Peningkatan Prestasi Olahraga</t>
  </si>
  <si>
    <t>Penyelenggaraan Kompetisi Olahraga</t>
  </si>
  <si>
    <t>Peningkatan prestasi keagamaan</t>
  </si>
  <si>
    <t>Pelaksanaan MTQ Tingkat Kecamatan</t>
  </si>
  <si>
    <t>Peningkatan kualitas Qori dan Qoriah</t>
  </si>
  <si>
    <t>Pelaksanaan Lomba Desa Tingkat Kecamatan</t>
  </si>
  <si>
    <t>Terlaksananya lomba Desa/Kelurahan Tingkat Kecamatan</t>
  </si>
  <si>
    <t>12 Desa dan 1 Kelurahan</t>
  </si>
  <si>
    <t>Program Perencanaan Pembangunan Daerah</t>
  </si>
  <si>
    <t>Pelaksanaan Musyawarah Perencanaan Pembangunan Kecamatan</t>
  </si>
  <si>
    <t>Terlaksananya pembangunan yang terencana</t>
  </si>
  <si>
    <t>Semakin meningkatnya kualitas aparatur dan akuntabilitas penyeleng garaan pemerintahan</t>
  </si>
  <si>
    <t>Tersedianya jasa tenaga penunjang administrasi/teknis perkantoran</t>
  </si>
  <si>
    <t>- Penyediaan jasa tenaga penunjang administrasi/teknis peerkantoran</t>
  </si>
  <si>
    <t>Tersedianya pakaian dinas dan perlengkapannya bagi pegawai Kantor Camat Pengabuan</t>
  </si>
  <si>
    <t>- Kegiatan Pengembangan SDM</t>
  </si>
  <si>
    <t>Terselenggaranya kursus-kursus singkat/pelatihan bagi pegawai Kantor Camat Pengabuan</t>
  </si>
  <si>
    <t>Program pelayanan administrasi kependudukan</t>
  </si>
  <si>
    <t>- Kegiatan pelaksanaan Musyawarah perencanaan pembangunan</t>
  </si>
  <si>
    <t>Terselenggaranya musyawarah perencanaan pembangunan</t>
  </si>
  <si>
    <t>- Kegiatan pelaksanaan Lomba Desa Tingkat Kecamatan</t>
  </si>
  <si>
    <t>Terselenggaranya lomba Desa Tingkat Kecamatan</t>
  </si>
  <si>
    <t>Program Pemberdayaan Masyarakat Miskin</t>
  </si>
  <si>
    <t>- Kegiatan Distribusi Beras Miskin ke Desa/ Kelurahan</t>
  </si>
  <si>
    <t>Terlaksananya pendistribusian beras miskin ke Desa/ Kelurahan</t>
  </si>
  <si>
    <t>Program Keagamaan dan Kemasyarakatan</t>
  </si>
  <si>
    <t>- Kegiatan Pelaksanaan MTQ Tingkat Kecamatan</t>
  </si>
  <si>
    <t>Terlaksananya MTQ Tingkat Kecamatan</t>
  </si>
  <si>
    <t>- Kegiatan Pelaksanaan Program Samisake</t>
  </si>
  <si>
    <t>Terlaksananya perogram Samisake di Kecamatan</t>
  </si>
  <si>
    <t>- Kegiatan Penyelenggaraan Kompetisi Olah Raga</t>
  </si>
  <si>
    <t>Terlaksananya Kompetisi Olah Raga</t>
  </si>
  <si>
    <t>Program Peningkatan Peran Serta dan Kesejahteraan Jender dalam Pembangunan</t>
  </si>
  <si>
    <t>- Kegiatan Pemberdayaan Kesejahteraan Keluarga (PKK)</t>
  </si>
  <si>
    <t>- Kegiatan Pelayanan E-KTP</t>
  </si>
  <si>
    <t>Terlaksananya Peleyanan E-KTP</t>
  </si>
  <si>
    <t>- Pemeliharaan Peralatan Gedung Kantor</t>
  </si>
  <si>
    <t>Terpeliharanya peralatan kantor dengan baik</t>
  </si>
  <si>
    <t>- Rehabilitasi Sedang/berat Gedung Kantor</t>
  </si>
  <si>
    <t>Terpenuhinya gedung kantor</t>
  </si>
  <si>
    <t>- Kegiatan Pelaksanaan MTQ Tingkat Kabupaten</t>
  </si>
  <si>
    <t>Terlaksananya MTQ Tingkat Kabupaten</t>
  </si>
  <si>
    <t xml:space="preserve">  Usulan Tindak Lanjut pada RENJA SKPD berikutnya</t>
  </si>
  <si>
    <t xml:space="preserve">  Usulan Tindak Lanjut pada RENSTRA SKPD berikutnya</t>
  </si>
  <si>
    <t>3.1.1.14 KANTOR KECAMATAN PENGABUAN</t>
  </si>
  <si>
    <t>Program Peningkatan Sarana dan Prasarana Aparatur</t>
  </si>
  <si>
    <t>Pengadaan Kendaraan Dinas/ Operasional</t>
  </si>
  <si>
    <t>Meningkatnya sarana dan prasarana aparatur</t>
  </si>
  <si>
    <t>09</t>
  </si>
  <si>
    <t>Pengadaan peralatan gedung kantor</t>
  </si>
  <si>
    <t>terpenuhinya peralatan gedung kantor</t>
  </si>
  <si>
    <t>Terpeliharanya gedung kantor</t>
  </si>
  <si>
    <t>Pembangunan Gedung Kantor</t>
  </si>
  <si>
    <t>Tersedianya sarana dan prasarana serta peningkatan kinerja</t>
  </si>
  <si>
    <t>Dinas PU</t>
  </si>
  <si>
    <t>DINAS PU</t>
  </si>
  <si>
    <t>Pengadaan Perlengkapan gedung kantor</t>
  </si>
  <si>
    <t>terpenuhinya perlengkapan gedung kantor</t>
  </si>
  <si>
    <t>terpenuhinya Perlengkapan gedung kantor</t>
  </si>
  <si>
    <t>Pengadaan perlengkapan gedung kantor</t>
  </si>
  <si>
    <t>No.</t>
  </si>
  <si>
    <t>Program/Kegiatan</t>
  </si>
  <si>
    <t xml:space="preserve">Target Capaian </t>
  </si>
  <si>
    <t>Rancangan Awal RKPD</t>
  </si>
  <si>
    <t>Hasil Analisi Kebutuhan</t>
  </si>
  <si>
    <t>APDB</t>
  </si>
  <si>
    <t>Urusan/ Bidang Urusan Pemerintahan Daerah dan Program/ Kegiatan</t>
  </si>
  <si>
    <t>Indikatro Kinerja Program (outcomes) Kegiatan (output)</t>
  </si>
  <si>
    <t>Realisasi Target Kinerja Hasil Program dan Keluaran Kegiatan s/d dengan tahun (n-3)</t>
  </si>
  <si>
    <t>Target dan Realisasi Kinerja Program dan Kegiatan Tahun Lalu (n-2)</t>
  </si>
  <si>
    <t>Target Program dan Kegiatan (Renja SKPD tahun n-1)</t>
  </si>
  <si>
    <t>Perkiraan Realisasi Capaian Target Renstra SKPD s/d r=tahun berjalan</t>
  </si>
  <si>
    <t>Target Renja SKPD tahun (n-2)</t>
  </si>
  <si>
    <t>Realisasi Renja SKPD tahun (n-2)</t>
  </si>
  <si>
    <t>Tingkat Realisasi (%)</t>
  </si>
  <si>
    <t>Target program dan kegiatan (Renja SKPD tahun n-1)</t>
  </si>
  <si>
    <t>Tingkat Capaian Realisasi Terget Renstra (%)</t>
  </si>
  <si>
    <t>8=(7/6)</t>
  </si>
  <si>
    <t>10=(5+7+9)</t>
  </si>
  <si>
    <t>11(10/4)</t>
  </si>
  <si>
    <t>Tabel 2.2</t>
  </si>
  <si>
    <t>No</t>
  </si>
  <si>
    <t>Indikator Kinerja sesuai Tugas dan Fungsi OPD</t>
  </si>
  <si>
    <t>Realisasi Capaian SKPD Tahun ke-</t>
  </si>
  <si>
    <t>IKK</t>
  </si>
  <si>
    <t>1 Kegiatan</t>
  </si>
  <si>
    <t>Pemberdayaan Masyarakat Miskin</t>
  </si>
  <si>
    <t>Pelaksanaan Festival Arakan Sahur</t>
  </si>
  <si>
    <t>Peringkat 6</t>
  </si>
  <si>
    <t>Peringkat 4</t>
  </si>
  <si>
    <t>Peringkat 3</t>
  </si>
  <si>
    <t>615 Usulan Pembangunan</t>
  </si>
  <si>
    <t>398 Usulan Pembangunan</t>
  </si>
  <si>
    <t>390 Usulan Pembangunan</t>
  </si>
  <si>
    <t>320 Usulan Pembangunan</t>
  </si>
  <si>
    <t>300 Usulan Pembangunan</t>
  </si>
  <si>
    <t>290 Usulan Pembangunan</t>
  </si>
  <si>
    <t>Program pengembangan Wawasan kebangsaan</t>
  </si>
  <si>
    <t>Peningkatan Nilai-nilai Kebangsaan dan Daerah</t>
  </si>
  <si>
    <t>Terlaksanya Upacara HUT RI Kecamatan</t>
  </si>
  <si>
    <t>Peningkatan Kreatifias Masyarakat di Wilayah Berkembang</t>
  </si>
  <si>
    <t>Terlaksananya Upacara HUT RI Kecamatan</t>
  </si>
  <si>
    <t>REKAPITULASI EVALUASI HASIL PELAKSANAAN RENJA SKPD DAN PENCAPAIAN RENSTRA SKPD s/d TAHUN 2019</t>
  </si>
  <si>
    <t>TABEL T-C.29</t>
  </si>
  <si>
    <t>Kabupaten Tanjung Jabung Barat</t>
  </si>
  <si>
    <t>SPM/</t>
  </si>
  <si>
    <t xml:space="preserve">Standar Nasional </t>
  </si>
  <si>
    <t>Proyeksi</t>
  </si>
  <si>
    <t>Catatan Analisis</t>
  </si>
  <si>
    <t>Target Renstra Perangkat Daerah</t>
  </si>
  <si>
    <t>TABEL T-C.31</t>
  </si>
  <si>
    <t>REVIEW TERHADAP RANCANGAN AWAL RKPD TAHUN 2019</t>
  </si>
  <si>
    <t>TABEL T-C.33</t>
  </si>
  <si>
    <t>RUMUSAN RENCANA PROGRAM DAN KEGIATAN PERANGKAT DAERAH TAHUN 2019 DAN PERKIRAAN MAJU TAHUN 2020</t>
  </si>
  <si>
    <t>RENCANA TAHUN 2019</t>
  </si>
  <si>
    <t>Perkiraan Maju Rencana Tahun 2020</t>
  </si>
  <si>
    <t>TABEL T-C.32</t>
  </si>
  <si>
    <t>USULAN PROGRAM DAN KEGIATAN DARI PARA PEMANGKU KEPENTINGAN KEPENTINGAN TAHUN</t>
  </si>
  <si>
    <t>Target Kinerja Capaian Program (Renstra SKPD) Tahun 2016-2021</t>
  </si>
  <si>
    <t>Pelaksanaan Program Penanganan Fakir Miskin</t>
  </si>
  <si>
    <t>Pelayanan Administrasi Terpadu Kecamatan</t>
  </si>
  <si>
    <t>1 kegiatan</t>
  </si>
  <si>
    <t>Program Pengembangan wawasan Kebangsaan</t>
  </si>
  <si>
    <t>Terlaksananya HUT RI Kecamatan</t>
  </si>
  <si>
    <t>KECAMATAN KUALA BETARA</t>
  </si>
  <si>
    <t>Pencapaian Kinerja Pelayanan Kecamatan Kuala Betara</t>
  </si>
  <si>
    <t>KANTOR KECAMATAN KUALA BETARA KABUPATEN TANJUNG JABUNG BARAT</t>
  </si>
  <si>
    <t>KANTOR CAMAT KUALA BETARA TAHUN 2016-2021</t>
  </si>
  <si>
    <t>Kantor Kecamatan Kuala Betara</t>
  </si>
  <si>
    <t>Kantor Camat Kuala Betara</t>
  </si>
  <si>
    <t>KANTOR KECAMATAN KUALA BETARA</t>
  </si>
  <si>
    <t>20</t>
  </si>
  <si>
    <t>Pelayanan Penduduk Wajib KTP</t>
  </si>
  <si>
    <t>Tertib Administrasi Kependudukan</t>
  </si>
  <si>
    <t>Pemeliharaan Perlengkapan Kantor</t>
  </si>
  <si>
    <t>Peningkatan Kinerja</t>
  </si>
  <si>
    <t xml:space="preserve"> -</t>
  </si>
</sst>
</file>

<file path=xl/styles.xml><?xml version="1.0" encoding="utf-8"?>
<styleSheet xmlns="http://schemas.openxmlformats.org/spreadsheetml/2006/main">
  <numFmts count="3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.00_);_(* \(#,##0.00\);_(* &quot;-&quot;_);_(@_)"/>
    <numFmt numFmtId="179" formatCode="_([$Rp-421]* #,##0.00_);_([$Rp-421]* \(#,##0.00\);_([$Rp-421]* &quot;-&quot;??_);_(@_)"/>
    <numFmt numFmtId="180" formatCode="0.0"/>
    <numFmt numFmtId="181" formatCode="[$-421]dd\ mmmm\ yyyy"/>
    <numFmt numFmtId="182" formatCode="#,##0.0"/>
    <numFmt numFmtId="183" formatCode="[$-409]dddd\,\ mmmm\ dd\,\ yyyy"/>
    <numFmt numFmtId="184" formatCode="[$-409]h:mm:ss\ AM/PM"/>
    <numFmt numFmtId="185" formatCode="#,##0.000"/>
    <numFmt numFmtId="186" formatCode="#,##0.0000"/>
    <numFmt numFmtId="187" formatCode="_(* #,##0.0_);_(* \(#,##0.0\);_(* &quot;-&quot;_);_(@_)"/>
    <numFmt numFmtId="188" formatCode="_(* #,##0.000_);_(* \(#,##0.000\);_(* &quot;-&quot;_);_(@_)"/>
    <numFmt numFmtId="189" formatCode="_(* #,##0.000_);_(* \(#,##0.000\);_(* &quot;-&quot;??_);_(@_)"/>
    <numFmt numFmtId="190" formatCode="_(* #,##0.0000_);_(* \(#,##0.0000\);_(* &quot;-&quot;??_);_(@_)"/>
    <numFmt numFmtId="191" formatCode="_(* #,##0.0_);_(* \(#,##0.0\);_(* &quot;-&quot;??_);_(@_)"/>
    <numFmt numFmtId="192" formatCode="_(* #,##0_);_(* \(#,##0\);_(* &quot;-&quot;??_);_(@_)"/>
    <numFmt numFmtId="193" formatCode="0.0%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Bookman Old Style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Arial"/>
      <family val="2"/>
    </font>
    <font>
      <sz val="11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sz val="8"/>
      <color indexed="8"/>
      <name val="Bookman Old Style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1"/>
      <color indexed="17"/>
      <name val="Cambria"/>
      <family val="1"/>
    </font>
    <font>
      <b/>
      <u val="single"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Bookman Old Style"/>
      <family val="1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11"/>
      <color theme="1"/>
      <name val="Arial"/>
      <family val="2"/>
    </font>
    <font>
      <sz val="11"/>
      <color theme="1"/>
      <name val="Bookman Old Style"/>
      <family val="1"/>
    </font>
    <font>
      <sz val="9"/>
      <color theme="1"/>
      <name val="Bookman Old Style"/>
      <family val="1"/>
    </font>
    <font>
      <sz val="10"/>
      <color theme="1"/>
      <name val="Bookman Old Style"/>
      <family val="1"/>
    </font>
    <font>
      <sz val="8"/>
      <color theme="1"/>
      <name val="Bookman Old Style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1"/>
      <color rgb="FF00B050"/>
      <name val="Cambria"/>
      <family val="1"/>
    </font>
    <font>
      <b/>
      <u val="single"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/>
      <bottom style="thin"/>
    </border>
    <border>
      <left style="thin"/>
      <right style="double"/>
      <top style="thin"/>
      <bottom style="thin">
        <color theme="0" tint="-0.4999699890613556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double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double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>
        <color theme="0" tint="-0.4999699890613556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/>
      <right/>
      <top style="thin"/>
      <bottom/>
    </border>
    <border>
      <left/>
      <right/>
      <top/>
      <bottom style="thin"/>
    </border>
    <border>
      <left style="thin"/>
      <right style="double"/>
      <top>
        <color indexed="63"/>
      </top>
      <bottom style="medium"/>
    </border>
    <border>
      <left style="thin"/>
      <right style="thin"/>
      <top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 style="double"/>
      <right style="thin"/>
      <top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theme="0" tint="-0.4999699890613556"/>
      </bottom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double"/>
      <bottom/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51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7" fillId="0" borderId="10" xfId="0" applyFont="1" applyBorder="1" applyAlignment="1">
      <alignment vertical="top" wrapText="1"/>
    </xf>
    <xf numFmtId="0" fontId="66" fillId="0" borderId="0" xfId="0" applyFont="1" applyAlignment="1">
      <alignment horizontal="center"/>
    </xf>
    <xf numFmtId="4" fontId="66" fillId="0" borderId="0" xfId="0" applyNumberFormat="1" applyFont="1" applyAlignment="1">
      <alignment horizontal="right" vertical="center"/>
    </xf>
    <xf numFmtId="4" fontId="66" fillId="0" borderId="0" xfId="0" applyNumberFormat="1" applyFont="1" applyAlignment="1">
      <alignment horizontal="right"/>
    </xf>
    <xf numFmtId="0" fontId="68" fillId="0" borderId="0" xfId="0" applyFont="1" applyAlignment="1">
      <alignment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wrapText="1"/>
    </xf>
    <xf numFmtId="3" fontId="66" fillId="0" borderId="0" xfId="0" applyNumberFormat="1" applyFont="1" applyAlignment="1">
      <alignment/>
    </xf>
    <xf numFmtId="0" fontId="66" fillId="0" borderId="0" xfId="0" applyFont="1" applyAlignment="1">
      <alignment horizontal="center" vertical="center" wrapText="1"/>
    </xf>
    <xf numFmtId="0" fontId="67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left" vertical="top"/>
    </xf>
    <xf numFmtId="4" fontId="67" fillId="0" borderId="10" xfId="0" applyNumberFormat="1" applyFont="1" applyBorder="1" applyAlignment="1">
      <alignment horizontal="right" vertical="top"/>
    </xf>
    <xf numFmtId="0" fontId="67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69" fillId="0" borderId="0" xfId="0" applyFont="1" applyBorder="1" applyAlignment="1" quotePrefix="1">
      <alignment horizontal="left" vertical="top"/>
    </xf>
    <xf numFmtId="0" fontId="69" fillId="0" borderId="11" xfId="0" applyFont="1" applyBorder="1" applyAlignment="1">
      <alignment horizontal="left" vertical="top" wrapText="1"/>
    </xf>
    <xf numFmtId="0" fontId="69" fillId="0" borderId="11" xfId="0" applyFont="1" applyBorder="1" applyAlignment="1">
      <alignment horizontal="center" vertical="top" wrapText="1"/>
    </xf>
    <xf numFmtId="4" fontId="69" fillId="0" borderId="11" xfId="0" applyNumberFormat="1" applyFont="1" applyBorder="1" applyAlignment="1">
      <alignment horizontal="right" vertical="top"/>
    </xf>
    <xf numFmtId="0" fontId="69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67" fillId="0" borderId="12" xfId="0" applyFont="1" applyBorder="1" applyAlignment="1">
      <alignment vertical="center"/>
    </xf>
    <xf numFmtId="0" fontId="66" fillId="0" borderId="13" xfId="0" applyFont="1" applyBorder="1" applyAlignment="1">
      <alignment horizontal="center" wrapText="1"/>
    </xf>
    <xf numFmtId="0" fontId="66" fillId="0" borderId="14" xfId="0" applyFont="1" applyBorder="1" applyAlignment="1">
      <alignment horizontal="center" wrapText="1"/>
    </xf>
    <xf numFmtId="0" fontId="66" fillId="0" borderId="15" xfId="0" applyFont="1" applyBorder="1" applyAlignment="1">
      <alignment horizontal="center" vertical="top" wrapText="1"/>
    </xf>
    <xf numFmtId="4" fontId="67" fillId="0" borderId="16" xfId="0" applyNumberFormat="1" applyFont="1" applyBorder="1" applyAlignment="1">
      <alignment horizontal="right" vertical="top"/>
    </xf>
    <xf numFmtId="4" fontId="69" fillId="0" borderId="17" xfId="0" applyNumberFormat="1" applyFont="1" applyBorder="1" applyAlignment="1">
      <alignment horizontal="right" vertical="top"/>
    </xf>
    <xf numFmtId="0" fontId="66" fillId="0" borderId="18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/>
    </xf>
    <xf numFmtId="9" fontId="69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66" fillId="0" borderId="0" xfId="0" applyNumberFormat="1" applyFont="1" applyAlignment="1">
      <alignment horizontal="center"/>
    </xf>
    <xf numFmtId="3" fontId="69" fillId="0" borderId="11" xfId="0" applyNumberFormat="1" applyFont="1" applyBorder="1" applyAlignment="1">
      <alignment horizontal="right" vertical="top"/>
    </xf>
    <xf numFmtId="4" fontId="69" fillId="0" borderId="11" xfId="0" applyNumberFormat="1" applyFont="1" applyBorder="1" applyAlignment="1">
      <alignment horizontal="center" vertical="top"/>
    </xf>
    <xf numFmtId="4" fontId="69" fillId="0" borderId="17" xfId="0" applyNumberFormat="1" applyFont="1" applyBorder="1" applyAlignment="1">
      <alignment horizontal="center" vertical="top"/>
    </xf>
    <xf numFmtId="0" fontId="66" fillId="0" borderId="0" xfId="0" applyFont="1" applyAlignment="1">
      <alignment horizontal="left"/>
    </xf>
    <xf numFmtId="0" fontId="67" fillId="0" borderId="19" xfId="0" applyFont="1" applyBorder="1" applyAlignment="1" quotePrefix="1">
      <alignment horizontal="left" vertical="top"/>
    </xf>
    <xf numFmtId="0" fontId="67" fillId="0" borderId="12" xfId="0" applyFont="1" applyBorder="1" applyAlignment="1">
      <alignment horizontal="left" vertical="center"/>
    </xf>
    <xf numFmtId="0" fontId="70" fillId="0" borderId="0" xfId="0" applyFont="1" applyAlignment="1">
      <alignment horizontal="left"/>
    </xf>
    <xf numFmtId="0" fontId="67" fillId="0" borderId="20" xfId="0" applyFont="1" applyBorder="1" applyAlignment="1">
      <alignment horizontal="left" vertical="top"/>
    </xf>
    <xf numFmtId="0" fontId="67" fillId="0" borderId="21" xfId="0" applyFont="1" applyBorder="1" applyAlignment="1" quotePrefix="1">
      <alignment horizontal="left" vertical="top"/>
    </xf>
    <xf numFmtId="0" fontId="67" fillId="0" borderId="21" xfId="0" applyFont="1" applyBorder="1" applyAlignment="1">
      <alignment horizontal="left" vertical="top"/>
    </xf>
    <xf numFmtId="0" fontId="67" fillId="0" borderId="22" xfId="0" applyFont="1" applyBorder="1" applyAlignment="1">
      <alignment horizontal="left" vertical="center"/>
    </xf>
    <xf numFmtId="169" fontId="71" fillId="0" borderId="23" xfId="0" applyNumberFormat="1" applyFont="1" applyBorder="1" applyAlignment="1">
      <alignment vertical="top" wrapText="1"/>
    </xf>
    <xf numFmtId="169" fontId="0" fillId="0" borderId="0" xfId="0" applyNumberFormat="1" applyAlignment="1">
      <alignment wrapText="1"/>
    </xf>
    <xf numFmtId="169" fontId="72" fillId="0" borderId="0" xfId="0" applyNumberFormat="1" applyFont="1" applyAlignment="1">
      <alignment horizontal="center" wrapText="1"/>
    </xf>
    <xf numFmtId="169" fontId="73" fillId="0" borderId="0" xfId="0" applyNumberFormat="1" applyFont="1" applyAlignment="1">
      <alignment wrapText="1"/>
    </xf>
    <xf numFmtId="169" fontId="0" fillId="0" borderId="0" xfId="0" applyNumberFormat="1" applyAlignment="1">
      <alignment horizontal="center" wrapText="1"/>
    </xf>
    <xf numFmtId="169" fontId="73" fillId="0" borderId="0" xfId="0" applyNumberFormat="1" applyFont="1" applyAlignment="1">
      <alignment horizontal="center" wrapText="1"/>
    </xf>
    <xf numFmtId="169" fontId="71" fillId="33" borderId="23" xfId="0" applyNumberFormat="1" applyFont="1" applyFill="1" applyBorder="1" applyAlignment="1">
      <alignment horizontal="center" vertical="center" wrapText="1"/>
    </xf>
    <xf numFmtId="169" fontId="71" fillId="0" borderId="23" xfId="0" applyNumberFormat="1" applyFont="1" applyBorder="1" applyAlignment="1">
      <alignment horizontal="center" vertical="center" wrapText="1"/>
    </xf>
    <xf numFmtId="169" fontId="0" fillId="0" borderId="24" xfId="0" applyNumberFormat="1" applyBorder="1" applyAlignment="1">
      <alignment wrapText="1"/>
    </xf>
    <xf numFmtId="169" fontId="71" fillId="0" borderId="25" xfId="0" applyNumberFormat="1" applyFont="1" applyBorder="1" applyAlignment="1">
      <alignment wrapText="1"/>
    </xf>
    <xf numFmtId="169" fontId="71" fillId="0" borderId="23" xfId="0" applyNumberFormat="1" applyFont="1" applyBorder="1" applyAlignment="1">
      <alignment wrapText="1"/>
    </xf>
    <xf numFmtId="169" fontId="73" fillId="0" borderId="23" xfId="0" applyNumberFormat="1" applyFont="1" applyBorder="1" applyAlignment="1">
      <alignment wrapText="1"/>
    </xf>
    <xf numFmtId="169" fontId="71" fillId="0" borderId="23" xfId="0" applyNumberFormat="1" applyFont="1" applyBorder="1" applyAlignment="1">
      <alignment horizontal="center" wrapText="1"/>
    </xf>
    <xf numFmtId="169" fontId="71" fillId="33" borderId="23" xfId="0" applyNumberFormat="1" applyFont="1" applyFill="1" applyBorder="1" applyAlignment="1">
      <alignment horizontal="center" wrapText="1"/>
    </xf>
    <xf numFmtId="169" fontId="73" fillId="0" borderId="15" xfId="0" applyNumberFormat="1" applyFont="1" applyBorder="1" applyAlignment="1">
      <alignment horizontal="center" vertical="center" wrapText="1"/>
    </xf>
    <xf numFmtId="169" fontId="71" fillId="0" borderId="24" xfId="0" applyNumberFormat="1" applyFont="1" applyBorder="1" applyAlignment="1">
      <alignment vertical="top" wrapText="1"/>
    </xf>
    <xf numFmtId="169" fontId="71" fillId="0" borderId="25" xfId="0" applyNumberFormat="1" applyFont="1" applyBorder="1" applyAlignment="1">
      <alignment vertical="top" wrapText="1"/>
    </xf>
    <xf numFmtId="169" fontId="74" fillId="0" borderId="23" xfId="0" applyNumberFormat="1" applyFont="1" applyBorder="1" applyAlignment="1">
      <alignment vertical="top" wrapText="1"/>
    </xf>
    <xf numFmtId="169" fontId="73" fillId="0" borderId="23" xfId="0" applyNumberFormat="1" applyFont="1" applyBorder="1" applyAlignment="1">
      <alignment vertical="top" wrapText="1"/>
    </xf>
    <xf numFmtId="169" fontId="71" fillId="0" borderId="23" xfId="0" applyNumberFormat="1" applyFont="1" applyBorder="1" applyAlignment="1">
      <alignment horizontal="center" vertical="top" wrapText="1"/>
    </xf>
    <xf numFmtId="169" fontId="71" fillId="33" borderId="23" xfId="0" applyNumberFormat="1" applyFont="1" applyFill="1" applyBorder="1" applyAlignment="1">
      <alignment horizontal="center" vertical="top" wrapText="1"/>
    </xf>
    <xf numFmtId="169" fontId="75" fillId="0" borderId="23" xfId="0" applyNumberFormat="1" applyFont="1" applyBorder="1" applyAlignment="1">
      <alignment vertical="top" wrapText="1"/>
    </xf>
    <xf numFmtId="169" fontId="73" fillId="0" borderId="26" xfId="0" applyNumberFormat="1" applyFont="1" applyBorder="1" applyAlignment="1">
      <alignment horizontal="center" vertical="top" wrapText="1"/>
    </xf>
    <xf numFmtId="169" fontId="71" fillId="0" borderId="0" xfId="0" applyNumberFormat="1" applyFont="1" applyAlignment="1">
      <alignment vertical="top" wrapText="1"/>
    </xf>
    <xf numFmtId="169" fontId="74" fillId="0" borderId="27" xfId="0" applyNumberFormat="1" applyFont="1" applyBorder="1" applyAlignment="1">
      <alignment vertical="top" wrapText="1"/>
    </xf>
    <xf numFmtId="169" fontId="74" fillId="0" borderId="23" xfId="0" applyNumberFormat="1" applyFont="1" applyBorder="1" applyAlignment="1">
      <alignment horizontal="center" vertical="top" wrapText="1"/>
    </xf>
    <xf numFmtId="169" fontId="74" fillId="33" borderId="23" xfId="0" applyNumberFormat="1" applyFont="1" applyFill="1" applyBorder="1" applyAlignment="1">
      <alignment horizontal="center" vertical="top" wrapText="1"/>
    </xf>
    <xf numFmtId="169" fontId="75" fillId="0" borderId="26" xfId="0" applyNumberFormat="1" applyFont="1" applyBorder="1" applyAlignment="1">
      <alignment horizontal="center" vertical="top" wrapText="1"/>
    </xf>
    <xf numFmtId="169" fontId="74" fillId="0" borderId="0" xfId="0" applyNumberFormat="1" applyFont="1" applyAlignment="1">
      <alignment vertical="top" wrapText="1"/>
    </xf>
    <xf numFmtId="169" fontId="71" fillId="0" borderId="28" xfId="0" applyNumberFormat="1" applyFont="1" applyBorder="1" applyAlignment="1">
      <alignment vertical="top" wrapText="1"/>
    </xf>
    <xf numFmtId="169" fontId="71" fillId="0" borderId="23" xfId="0" applyNumberFormat="1" applyFont="1" applyBorder="1" applyAlignment="1" quotePrefix="1">
      <alignment vertical="top" wrapText="1"/>
    </xf>
    <xf numFmtId="169" fontId="71" fillId="0" borderId="23" xfId="0" applyNumberFormat="1" applyFont="1" applyFill="1" applyBorder="1" applyAlignment="1">
      <alignment horizontal="right" vertical="top" wrapText="1"/>
    </xf>
    <xf numFmtId="169" fontId="71" fillId="0" borderId="23" xfId="0" applyNumberFormat="1" applyFont="1" applyFill="1" applyBorder="1" applyAlignment="1">
      <alignment horizontal="center" vertical="top" wrapText="1"/>
    </xf>
    <xf numFmtId="169" fontId="73" fillId="0" borderId="17" xfId="0" applyNumberFormat="1" applyFont="1" applyBorder="1" applyAlignment="1">
      <alignment horizontal="center" vertical="top" wrapText="1"/>
    </xf>
    <xf numFmtId="169" fontId="73" fillId="0" borderId="15" xfId="0" applyNumberFormat="1" applyFont="1" applyBorder="1" applyAlignment="1">
      <alignment horizontal="center" vertical="top" wrapText="1"/>
    </xf>
    <xf numFmtId="169" fontId="74" fillId="0" borderId="28" xfId="0" applyNumberFormat="1" applyFont="1" applyBorder="1" applyAlignment="1">
      <alignment vertical="top" wrapText="1"/>
    </xf>
    <xf numFmtId="169" fontId="73" fillId="0" borderId="14" xfId="0" applyNumberFormat="1" applyFont="1" applyBorder="1" applyAlignment="1">
      <alignment horizontal="center" vertical="top" wrapText="1"/>
    </xf>
    <xf numFmtId="169" fontId="0" fillId="0" borderId="11" xfId="0" applyNumberFormat="1" applyBorder="1" applyAlignment="1">
      <alignment vertical="top" wrapText="1"/>
    </xf>
    <xf numFmtId="169" fontId="74" fillId="0" borderId="11" xfId="0" applyNumberFormat="1" applyFont="1" applyBorder="1" applyAlignment="1">
      <alignment vertical="top" wrapText="1"/>
    </xf>
    <xf numFmtId="169" fontId="71" fillId="0" borderId="11" xfId="0" applyNumberFormat="1" applyFont="1" applyBorder="1" applyAlignment="1">
      <alignment vertical="top" wrapText="1"/>
    </xf>
    <xf numFmtId="169" fontId="73" fillId="0" borderId="26" xfId="0" applyNumberFormat="1" applyFont="1" applyFill="1" applyBorder="1" applyAlignment="1">
      <alignment horizontal="center" vertical="top" wrapText="1"/>
    </xf>
    <xf numFmtId="169" fontId="0" fillId="0" borderId="0" xfId="0" applyNumberFormat="1" applyAlignment="1">
      <alignment vertical="top" wrapText="1"/>
    </xf>
    <xf numFmtId="169" fontId="71" fillId="0" borderId="29" xfId="0" applyNumberFormat="1" applyFont="1" applyBorder="1" applyAlignment="1">
      <alignment vertical="top" wrapText="1"/>
    </xf>
    <xf numFmtId="169" fontId="73" fillId="0" borderId="14" xfId="0" applyNumberFormat="1" applyFont="1" applyFill="1" applyBorder="1" applyAlignment="1">
      <alignment horizontal="center" vertical="top" wrapText="1"/>
    </xf>
    <xf numFmtId="169" fontId="0" fillId="0" borderId="30" xfId="0" applyNumberFormat="1" applyBorder="1" applyAlignment="1">
      <alignment horizontal="center" wrapText="1"/>
    </xf>
    <xf numFmtId="169" fontId="0" fillId="0" borderId="30" xfId="0" applyNumberFormat="1" applyBorder="1" applyAlignment="1">
      <alignment wrapText="1"/>
    </xf>
    <xf numFmtId="169" fontId="73" fillId="0" borderId="31" xfId="0" applyNumberFormat="1" applyFont="1" applyBorder="1" applyAlignment="1">
      <alignment horizontal="center" wrapText="1"/>
    </xf>
    <xf numFmtId="169" fontId="0" fillId="0" borderId="32" xfId="0" applyNumberFormat="1" applyBorder="1" applyAlignment="1">
      <alignment wrapText="1"/>
    </xf>
    <xf numFmtId="169" fontId="0" fillId="0" borderId="32" xfId="0" applyNumberFormat="1" applyBorder="1" applyAlignment="1">
      <alignment horizontal="center" wrapText="1"/>
    </xf>
    <xf numFmtId="169" fontId="73" fillId="0" borderId="33" xfId="0" applyNumberFormat="1" applyFont="1" applyBorder="1" applyAlignment="1">
      <alignment horizontal="center" wrapText="1"/>
    </xf>
    <xf numFmtId="0" fontId="74" fillId="0" borderId="23" xfId="0" applyNumberFormat="1" applyFont="1" applyBorder="1" applyAlignment="1">
      <alignment vertical="top" wrapText="1"/>
    </xf>
    <xf numFmtId="0" fontId="67" fillId="0" borderId="27" xfId="0" applyFont="1" applyBorder="1" applyAlignment="1">
      <alignment horizontal="left" vertical="top"/>
    </xf>
    <xf numFmtId="0" fontId="67" fillId="0" borderId="29" xfId="0" applyFont="1" applyBorder="1" applyAlignment="1" quotePrefix="1">
      <alignment horizontal="left" vertical="top"/>
    </xf>
    <xf numFmtId="0" fontId="67" fillId="0" borderId="29" xfId="0" applyFont="1" applyBorder="1" applyAlignment="1">
      <alignment horizontal="left" vertical="top"/>
    </xf>
    <xf numFmtId="0" fontId="67" fillId="0" borderId="29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9" fontId="3" fillId="0" borderId="29" xfId="0" applyNumberFormat="1" applyFont="1" applyBorder="1" applyAlignment="1">
      <alignment horizontal="right" vertical="top" wrapText="1"/>
    </xf>
    <xf numFmtId="4" fontId="67" fillId="0" borderId="29" xfId="0" applyNumberFormat="1" applyFont="1" applyBorder="1" applyAlignment="1">
      <alignment horizontal="right" vertical="top"/>
    </xf>
    <xf numFmtId="4" fontId="67" fillId="0" borderId="14" xfId="0" applyNumberFormat="1" applyFont="1" applyBorder="1" applyAlignment="1">
      <alignment horizontal="right" vertical="top"/>
    </xf>
    <xf numFmtId="0" fontId="69" fillId="0" borderId="28" xfId="0" applyFont="1" applyBorder="1" applyAlignment="1">
      <alignment horizontal="left" vertical="top"/>
    </xf>
    <xf numFmtId="0" fontId="69" fillId="0" borderId="11" xfId="0" applyFont="1" applyBorder="1" applyAlignment="1" quotePrefix="1">
      <alignment horizontal="left" vertical="top"/>
    </xf>
    <xf numFmtId="0" fontId="69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69" fillId="0" borderId="11" xfId="0" applyFont="1" applyBorder="1" applyAlignment="1">
      <alignment vertical="top"/>
    </xf>
    <xf numFmtId="0" fontId="69" fillId="0" borderId="11" xfId="0" applyFont="1" applyBorder="1" applyAlignment="1">
      <alignment horizontal="left" vertical="top"/>
    </xf>
    <xf numFmtId="0" fontId="67" fillId="0" borderId="28" xfId="0" applyFont="1" applyBorder="1" applyAlignment="1">
      <alignment horizontal="left" vertical="top"/>
    </xf>
    <xf numFmtId="0" fontId="67" fillId="0" borderId="11" xfId="0" applyFont="1" applyBorder="1" applyAlignment="1" quotePrefix="1">
      <alignment horizontal="left" vertical="top"/>
    </xf>
    <xf numFmtId="0" fontId="67" fillId="0" borderId="11" xfId="0" applyFont="1" applyBorder="1" applyAlignment="1">
      <alignment horizontal="left" vertical="top"/>
    </xf>
    <xf numFmtId="0" fontId="67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" fontId="67" fillId="0" borderId="11" xfId="0" applyNumberFormat="1" applyFont="1" applyBorder="1" applyAlignment="1">
      <alignment horizontal="center" vertical="top" wrapText="1"/>
    </xf>
    <xf numFmtId="9" fontId="67" fillId="0" borderId="11" xfId="0" applyNumberFormat="1" applyFont="1" applyBorder="1" applyAlignment="1">
      <alignment horizontal="center" vertical="top"/>
    </xf>
    <xf numFmtId="4" fontId="67" fillId="0" borderId="11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center" vertical="top"/>
    </xf>
    <xf numFmtId="0" fontId="4" fillId="34" borderId="11" xfId="0" applyFont="1" applyFill="1" applyBorder="1" applyAlignment="1">
      <alignment vertical="top" wrapText="1"/>
    </xf>
    <xf numFmtId="0" fontId="67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9" fontId="67" fillId="0" borderId="11" xfId="0" applyNumberFormat="1" applyFont="1" applyBorder="1" applyAlignment="1">
      <alignment horizontal="center" vertical="top" wrapText="1"/>
    </xf>
    <xf numFmtId="9" fontId="69" fillId="0" borderId="11" xfId="0" applyNumberFormat="1" applyFont="1" applyBorder="1" applyAlignment="1">
      <alignment vertical="top" wrapText="1"/>
    </xf>
    <xf numFmtId="0" fontId="69" fillId="0" borderId="34" xfId="0" applyFont="1" applyBorder="1" applyAlignment="1">
      <alignment horizontal="left" vertical="top" wrapText="1"/>
    </xf>
    <xf numFmtId="4" fontId="69" fillId="0" borderId="34" xfId="0" applyNumberFormat="1" applyFont="1" applyBorder="1" applyAlignment="1">
      <alignment horizontal="right" vertical="top"/>
    </xf>
    <xf numFmtId="0" fontId="69" fillId="0" borderId="35" xfId="0" applyFont="1" applyBorder="1" applyAlignment="1">
      <alignment horizontal="left" vertical="top"/>
    </xf>
    <xf numFmtId="0" fontId="69" fillId="0" borderId="36" xfId="0" applyFont="1" applyBorder="1" applyAlignment="1">
      <alignment horizontal="left" vertical="top"/>
    </xf>
    <xf numFmtId="0" fontId="69" fillId="0" borderId="36" xfId="0" applyFont="1" applyBorder="1" applyAlignment="1" quotePrefix="1">
      <alignment horizontal="left" vertical="top"/>
    </xf>
    <xf numFmtId="0" fontId="69" fillId="0" borderId="36" xfId="0" applyFont="1" applyBorder="1" applyAlignment="1">
      <alignment horizontal="left" vertical="top" wrapText="1"/>
    </xf>
    <xf numFmtId="0" fontId="69" fillId="0" borderId="36" xfId="0" applyFont="1" applyBorder="1" applyAlignment="1">
      <alignment horizontal="center" vertical="top"/>
    </xf>
    <xf numFmtId="4" fontId="69" fillId="0" borderId="36" xfId="0" applyNumberFormat="1" applyFont="1" applyBorder="1" applyAlignment="1">
      <alignment horizontal="right" vertical="top"/>
    </xf>
    <xf numFmtId="9" fontId="69" fillId="0" borderId="36" xfId="0" applyNumberFormat="1" applyFont="1" applyBorder="1" applyAlignment="1">
      <alignment horizontal="center" vertical="top"/>
    </xf>
    <xf numFmtId="169" fontId="69" fillId="0" borderId="11" xfId="0" applyNumberFormat="1" applyFont="1" applyBorder="1" applyAlignment="1">
      <alignment horizontal="center" vertical="top"/>
    </xf>
    <xf numFmtId="169" fontId="67" fillId="0" borderId="11" xfId="0" applyNumberFormat="1" applyFont="1" applyBorder="1" applyAlignment="1">
      <alignment horizontal="center" vertical="top"/>
    </xf>
    <xf numFmtId="0" fontId="76" fillId="0" borderId="23" xfId="0" applyFont="1" applyBorder="1" applyAlignment="1">
      <alignment horizontal="center" wrapText="1"/>
    </xf>
    <xf numFmtId="0" fontId="76" fillId="0" borderId="23" xfId="0" applyFont="1" applyBorder="1" applyAlignment="1">
      <alignment horizontal="center"/>
    </xf>
    <xf numFmtId="1" fontId="76" fillId="0" borderId="23" xfId="0" applyNumberFormat="1" applyFont="1" applyBorder="1" applyAlignment="1">
      <alignment horizontal="center"/>
    </xf>
    <xf numFmtId="1" fontId="76" fillId="0" borderId="26" xfId="0" applyNumberFormat="1" applyFont="1" applyBorder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4" fontId="67" fillId="34" borderId="37" xfId="0" applyNumberFormat="1" applyFont="1" applyFill="1" applyBorder="1" applyAlignment="1">
      <alignment horizontal="right" vertical="center"/>
    </xf>
    <xf numFmtId="0" fontId="67" fillId="34" borderId="38" xfId="0" applyFont="1" applyFill="1" applyBorder="1" applyAlignment="1">
      <alignment vertical="center"/>
    </xf>
    <xf numFmtId="0" fontId="2" fillId="0" borderId="39" xfId="0" applyFont="1" applyBorder="1" applyAlignment="1">
      <alignment horizontal="left" vertical="top" wrapText="1"/>
    </xf>
    <xf numFmtId="4" fontId="69" fillId="0" borderId="39" xfId="0" applyNumberFormat="1" applyFont="1" applyBorder="1" applyAlignment="1">
      <alignment horizontal="right" vertical="top"/>
    </xf>
    <xf numFmtId="0" fontId="6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vertical="top" wrapText="1"/>
    </xf>
    <xf numFmtId="4" fontId="69" fillId="0" borderId="0" xfId="0" applyNumberFormat="1" applyFont="1" applyBorder="1" applyAlignment="1">
      <alignment horizontal="right" vertical="top"/>
    </xf>
    <xf numFmtId="0" fontId="69" fillId="0" borderId="40" xfId="0" applyFont="1" applyBorder="1" applyAlignment="1">
      <alignment vertical="top" wrapText="1"/>
    </xf>
    <xf numFmtId="4" fontId="69" fillId="0" borderId="40" xfId="0" applyNumberFormat="1" applyFont="1" applyBorder="1" applyAlignment="1">
      <alignment horizontal="right" vertical="top"/>
    </xf>
    <xf numFmtId="169" fontId="69" fillId="0" borderId="17" xfId="0" applyNumberFormat="1" applyFont="1" applyBorder="1" applyAlignment="1">
      <alignment horizontal="right" vertical="top"/>
    </xf>
    <xf numFmtId="169" fontId="67" fillId="0" borderId="17" xfId="0" applyNumberFormat="1" applyFont="1" applyBorder="1" applyAlignment="1">
      <alignment horizontal="right" vertical="top"/>
    </xf>
    <xf numFmtId="169" fontId="69" fillId="0" borderId="41" xfId="0" applyNumberFormat="1" applyFont="1" applyBorder="1" applyAlignment="1">
      <alignment horizontal="right" vertical="top"/>
    </xf>
    <xf numFmtId="169" fontId="69" fillId="0" borderId="11" xfId="43" applyFont="1" applyBorder="1" applyAlignment="1">
      <alignment horizontal="center" vertical="top"/>
    </xf>
    <xf numFmtId="169" fontId="69" fillId="0" borderId="11" xfId="43" applyFont="1" applyBorder="1" applyAlignment="1">
      <alignment horizontal="center" vertical="top" wrapText="1"/>
    </xf>
    <xf numFmtId="169" fontId="69" fillId="0" borderId="17" xfId="43" applyFont="1" applyBorder="1" applyAlignment="1">
      <alignment horizontal="center" vertical="top" wrapText="1"/>
    </xf>
    <xf numFmtId="169" fontId="67" fillId="0" borderId="17" xfId="43" applyFont="1" applyBorder="1" applyAlignment="1">
      <alignment horizontal="right" vertical="top"/>
    </xf>
    <xf numFmtId="9" fontId="69" fillId="0" borderId="11" xfId="43" applyNumberFormat="1" applyFont="1" applyBorder="1" applyAlignment="1">
      <alignment horizontal="center" vertical="top" wrapText="1"/>
    </xf>
    <xf numFmtId="0" fontId="69" fillId="0" borderId="42" xfId="0" applyFont="1" applyBorder="1" applyAlignment="1" quotePrefix="1">
      <alignment horizontal="left" vertical="top"/>
    </xf>
    <xf numFmtId="0" fontId="69" fillId="0" borderId="42" xfId="0" applyFont="1" applyBorder="1" applyAlignment="1">
      <alignment vertical="top" wrapText="1"/>
    </xf>
    <xf numFmtId="169" fontId="69" fillId="0" borderId="0" xfId="43" applyFont="1" applyBorder="1" applyAlignment="1">
      <alignment horizontal="center" vertical="top"/>
    </xf>
    <xf numFmtId="0" fontId="69" fillId="0" borderId="39" xfId="0" applyFont="1" applyBorder="1" applyAlignment="1">
      <alignment horizontal="left" vertical="top"/>
    </xf>
    <xf numFmtId="0" fontId="69" fillId="0" borderId="39" xfId="0" applyFont="1" applyBorder="1" applyAlignment="1" quotePrefix="1">
      <alignment horizontal="left" vertical="top"/>
    </xf>
    <xf numFmtId="0" fontId="69" fillId="0" borderId="39" xfId="0" applyFont="1" applyBorder="1" applyAlignment="1">
      <alignment vertical="top" wrapText="1"/>
    </xf>
    <xf numFmtId="0" fontId="69" fillId="0" borderId="39" xfId="0" applyFont="1" applyBorder="1" applyAlignment="1">
      <alignment vertical="top"/>
    </xf>
    <xf numFmtId="0" fontId="69" fillId="0" borderId="39" xfId="0" applyFont="1" applyBorder="1" applyAlignment="1">
      <alignment horizontal="center" vertical="top"/>
    </xf>
    <xf numFmtId="169" fontId="69" fillId="0" borderId="39" xfId="43" applyFont="1" applyBorder="1" applyAlignment="1">
      <alignment horizontal="center" vertical="top"/>
    </xf>
    <xf numFmtId="9" fontId="69" fillId="0" borderId="39" xfId="0" applyNumberFormat="1" applyFont="1" applyBorder="1" applyAlignment="1">
      <alignment horizontal="center" vertical="top"/>
    </xf>
    <xf numFmtId="0" fontId="69" fillId="0" borderId="43" xfId="0" applyFont="1" applyBorder="1" applyAlignment="1">
      <alignment horizontal="left" vertical="top"/>
    </xf>
    <xf numFmtId="169" fontId="69" fillId="0" borderId="42" xfId="43" applyFont="1" applyBorder="1" applyAlignment="1">
      <alignment horizontal="center" vertical="top"/>
    </xf>
    <xf numFmtId="0" fontId="70" fillId="0" borderId="0" xfId="0" applyFont="1" applyAlignment="1">
      <alignment vertical="center"/>
    </xf>
    <xf numFmtId="0" fontId="66" fillId="0" borderId="29" xfId="0" applyFont="1" applyBorder="1" applyAlignment="1">
      <alignment horizontal="center" wrapText="1"/>
    </xf>
    <xf numFmtId="0" fontId="66" fillId="0" borderId="42" xfId="0" applyFont="1" applyBorder="1" applyAlignment="1">
      <alignment horizontal="center" vertical="top" wrapText="1"/>
    </xf>
    <xf numFmtId="9" fontId="69" fillId="0" borderId="11" xfId="59" applyFont="1" applyBorder="1" applyAlignment="1">
      <alignment horizontal="center" vertical="top"/>
    </xf>
    <xf numFmtId="9" fontId="69" fillId="0" borderId="11" xfId="59" applyNumberFormat="1" applyFont="1" applyBorder="1" applyAlignment="1">
      <alignment horizontal="center" vertical="top"/>
    </xf>
    <xf numFmtId="9" fontId="69" fillId="0" borderId="11" xfId="43" applyNumberFormat="1" applyFont="1" applyBorder="1" applyAlignment="1">
      <alignment horizontal="center" vertical="top"/>
    </xf>
    <xf numFmtId="9" fontId="69" fillId="0" borderId="42" xfId="43" applyNumberFormat="1" applyFont="1" applyBorder="1" applyAlignment="1">
      <alignment horizontal="center" vertical="top"/>
    </xf>
    <xf numFmtId="9" fontId="69" fillId="0" borderId="42" xfId="59" applyFont="1" applyBorder="1" applyAlignment="1">
      <alignment horizontal="center" vertical="top"/>
    </xf>
    <xf numFmtId="4" fontId="69" fillId="0" borderId="15" xfId="0" applyNumberFormat="1" applyFont="1" applyBorder="1" applyAlignment="1">
      <alignment horizontal="center" vertical="top"/>
    </xf>
    <xf numFmtId="169" fontId="69" fillId="0" borderId="17" xfId="43" applyFont="1" applyBorder="1" applyAlignment="1">
      <alignment horizontal="center" vertical="top"/>
    </xf>
    <xf numFmtId="0" fontId="69" fillId="0" borderId="17" xfId="0" applyFont="1" applyBorder="1" applyAlignment="1">
      <alignment horizontal="center" vertical="top"/>
    </xf>
    <xf numFmtId="192" fontId="69" fillId="0" borderId="17" xfId="42" applyNumberFormat="1" applyFont="1" applyBorder="1" applyAlignment="1">
      <alignment horizontal="center" vertical="top" wrapText="1"/>
    </xf>
    <xf numFmtId="169" fontId="69" fillId="0" borderId="15" xfId="43" applyFont="1" applyBorder="1" applyAlignment="1">
      <alignment horizontal="center" vertical="top"/>
    </xf>
    <xf numFmtId="0" fontId="69" fillId="0" borderId="26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77" fillId="0" borderId="44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77" fillId="0" borderId="47" xfId="0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79" fillId="0" borderId="28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77" fillId="0" borderId="26" xfId="0" applyFont="1" applyBorder="1" applyAlignment="1">
      <alignment horizontal="center"/>
    </xf>
    <xf numFmtId="0" fontId="79" fillId="0" borderId="24" xfId="0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9" fillId="0" borderId="11" xfId="0" applyFont="1" applyBorder="1" applyAlignment="1">
      <alignment horizontal="left"/>
    </xf>
    <xf numFmtId="0" fontId="80" fillId="0" borderId="11" xfId="0" applyFont="1" applyBorder="1" applyAlignment="1">
      <alignment horizontal="center"/>
    </xf>
    <xf numFmtId="169" fontId="80" fillId="0" borderId="11" xfId="43" applyFont="1" applyBorder="1" applyAlignment="1">
      <alignment horizontal="center"/>
    </xf>
    <xf numFmtId="169" fontId="80" fillId="0" borderId="11" xfId="0" applyNumberFormat="1" applyFont="1" applyBorder="1" applyAlignment="1">
      <alignment horizontal="center"/>
    </xf>
    <xf numFmtId="9" fontId="80" fillId="0" borderId="17" xfId="0" applyNumberFormat="1" applyFont="1" applyBorder="1" applyAlignment="1">
      <alignment horizontal="center"/>
    </xf>
    <xf numFmtId="0" fontId="79" fillId="0" borderId="48" xfId="0" applyFont="1" applyBorder="1" applyAlignment="1">
      <alignment horizontal="center"/>
    </xf>
    <xf numFmtId="0" fontId="79" fillId="0" borderId="49" xfId="0" applyFont="1" applyBorder="1" applyAlignment="1">
      <alignment horizontal="left"/>
    </xf>
    <xf numFmtId="0" fontId="77" fillId="0" borderId="49" xfId="0" applyFont="1" applyBorder="1" applyAlignment="1">
      <alignment horizontal="center"/>
    </xf>
    <xf numFmtId="0" fontId="77" fillId="0" borderId="50" xfId="0" applyFont="1" applyBorder="1" applyAlignment="1">
      <alignment horizontal="center"/>
    </xf>
    <xf numFmtId="0" fontId="71" fillId="0" borderId="0" xfId="0" applyFont="1" applyAlignment="1">
      <alignment/>
    </xf>
    <xf numFmtId="169" fontId="67" fillId="0" borderId="11" xfId="0" applyNumberFormat="1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center" wrapText="1"/>
    </xf>
    <xf numFmtId="0" fontId="69" fillId="0" borderId="23" xfId="0" applyNumberFormat="1" applyFont="1" applyBorder="1" applyAlignment="1">
      <alignment horizontal="center" vertical="center"/>
    </xf>
    <xf numFmtId="0" fontId="69" fillId="0" borderId="0" xfId="0" applyFont="1" applyAlignment="1">
      <alignment vertical="center" wrapText="1"/>
    </xf>
    <xf numFmtId="4" fontId="69" fillId="0" borderId="0" xfId="0" applyNumberFormat="1" applyFont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NumberFormat="1" applyFont="1" applyAlignment="1">
      <alignment vertical="center"/>
    </xf>
    <xf numFmtId="0" fontId="67" fillId="0" borderId="24" xfId="0" applyFont="1" applyBorder="1" applyAlignment="1" quotePrefix="1">
      <alignment horizontal="center" vertical="center"/>
    </xf>
    <xf numFmtId="0" fontId="67" fillId="0" borderId="23" xfId="0" applyFont="1" applyBorder="1" applyAlignment="1" quotePrefix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23" xfId="0" applyFont="1" applyBorder="1" applyAlignment="1">
      <alignment vertical="center" wrapText="1"/>
    </xf>
    <xf numFmtId="0" fontId="69" fillId="0" borderId="23" xfId="0" applyNumberFormat="1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69" fillId="0" borderId="23" xfId="0" applyFont="1" applyBorder="1" applyAlignment="1">
      <alignment vertical="center" wrapText="1"/>
    </xf>
    <xf numFmtId="0" fontId="69" fillId="0" borderId="26" xfId="0" applyFont="1" applyBorder="1" applyAlignment="1">
      <alignment vertical="center" wrapText="1"/>
    </xf>
    <xf numFmtId="0" fontId="67" fillId="0" borderId="28" xfId="0" applyFont="1" applyBorder="1" applyAlignment="1" quotePrefix="1">
      <alignment horizontal="center" vertical="center"/>
    </xf>
    <xf numFmtId="0" fontId="67" fillId="0" borderId="11" xfId="0" applyFont="1" applyBorder="1" applyAlignment="1" quotePrefix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67" fillId="0" borderId="11" xfId="0" applyNumberFormat="1" applyFont="1" applyBorder="1" applyAlignment="1">
      <alignment horizontal="right" vertical="center"/>
    </xf>
    <xf numFmtId="0" fontId="69" fillId="0" borderId="11" xfId="0" applyFont="1" applyBorder="1" applyAlignment="1">
      <alignment vertical="center"/>
    </xf>
    <xf numFmtId="0" fontId="69" fillId="0" borderId="11" xfId="0" applyFont="1" applyBorder="1" applyAlignment="1">
      <alignment horizontal="center" vertical="center"/>
    </xf>
    <xf numFmtId="0" fontId="69" fillId="0" borderId="17" xfId="0" applyFont="1" applyBorder="1" applyAlignment="1">
      <alignment vertical="center" wrapText="1"/>
    </xf>
    <xf numFmtId="0" fontId="69" fillId="0" borderId="28" xfId="0" applyFont="1" applyBorder="1" applyAlignment="1" quotePrefix="1">
      <alignment horizontal="center" vertical="center"/>
    </xf>
    <xf numFmtId="0" fontId="69" fillId="0" borderId="11" xfId="0" applyFont="1" applyBorder="1" applyAlignment="1" quotePrefix="1">
      <alignment horizontal="center" vertical="center"/>
    </xf>
    <xf numFmtId="0" fontId="69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92" fontId="69" fillId="0" borderId="11" xfId="42" applyNumberFormat="1" applyFont="1" applyBorder="1" applyAlignment="1">
      <alignment vertical="center"/>
    </xf>
    <xf numFmtId="169" fontId="69" fillId="0" borderId="11" xfId="0" applyNumberFormat="1" applyFont="1" applyBorder="1" applyAlignment="1">
      <alignment vertical="center"/>
    </xf>
    <xf numFmtId="3" fontId="69" fillId="0" borderId="11" xfId="0" applyNumberFormat="1" applyFont="1" applyBorder="1" applyAlignment="1">
      <alignment horizontal="right" vertical="center"/>
    </xf>
    <xf numFmtId="178" fontId="69" fillId="0" borderId="11" xfId="0" applyNumberFormat="1" applyFont="1" applyBorder="1" applyAlignment="1">
      <alignment vertical="center"/>
    </xf>
    <xf numFmtId="9" fontId="69" fillId="0" borderId="17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69" fillId="0" borderId="17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171" fontId="69" fillId="0" borderId="11" xfId="42" applyFont="1" applyBorder="1" applyAlignment="1">
      <alignment vertical="center"/>
    </xf>
    <xf numFmtId="0" fontId="69" fillId="0" borderId="28" xfId="0" applyFont="1" applyBorder="1" applyAlignment="1">
      <alignment horizontal="center" vertical="center"/>
    </xf>
    <xf numFmtId="0" fontId="69" fillId="0" borderId="11" xfId="0" applyNumberFormat="1" applyFont="1" applyBorder="1" applyAlignment="1">
      <alignment vertical="center"/>
    </xf>
    <xf numFmtId="0" fontId="2" fillId="34" borderId="11" xfId="0" applyFont="1" applyFill="1" applyBorder="1" applyAlignment="1">
      <alignment vertical="center" wrapText="1"/>
    </xf>
    <xf numFmtId="0" fontId="67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3" fontId="69" fillId="0" borderId="11" xfId="0" applyNumberFormat="1" applyFont="1" applyBorder="1" applyAlignment="1">
      <alignment vertical="center" wrapText="1"/>
    </xf>
    <xf numFmtId="0" fontId="69" fillId="0" borderId="48" xfId="0" applyFont="1" applyBorder="1" applyAlignment="1" quotePrefix="1">
      <alignment horizontal="center" vertical="center"/>
    </xf>
    <xf numFmtId="0" fontId="69" fillId="0" borderId="49" xfId="0" applyFont="1" applyBorder="1" applyAlignment="1" quotePrefix="1">
      <alignment horizontal="center" vertical="center"/>
    </xf>
    <xf numFmtId="169" fontId="69" fillId="0" borderId="49" xfId="0" applyNumberFormat="1" applyFont="1" applyBorder="1" applyAlignment="1">
      <alignment vertical="center"/>
    </xf>
    <xf numFmtId="3" fontId="69" fillId="0" borderId="49" xfId="0" applyNumberFormat="1" applyFont="1" applyBorder="1" applyAlignment="1">
      <alignment horizontal="right" vertical="center"/>
    </xf>
    <xf numFmtId="178" fontId="69" fillId="0" borderId="49" xfId="0" applyNumberFormat="1" applyFont="1" applyBorder="1" applyAlignment="1">
      <alignment vertical="center"/>
    </xf>
    <xf numFmtId="0" fontId="69" fillId="0" borderId="49" xfId="0" applyFont="1" applyBorder="1" applyAlignment="1">
      <alignment horizontal="center" vertical="center"/>
    </xf>
    <xf numFmtId="0" fontId="69" fillId="0" borderId="49" xfId="0" applyFont="1" applyBorder="1" applyAlignment="1">
      <alignment horizontal="left" vertical="center" wrapText="1"/>
    </xf>
    <xf numFmtId="171" fontId="67" fillId="0" borderId="11" xfId="42" applyFont="1" applyBorder="1" applyAlignment="1">
      <alignment horizontal="right" vertical="center"/>
    </xf>
    <xf numFmtId="171" fontId="69" fillId="0" borderId="11" xfId="42" applyFont="1" applyBorder="1" applyAlignment="1">
      <alignment horizontal="right" vertical="center"/>
    </xf>
    <xf numFmtId="192" fontId="67" fillId="0" borderId="11" xfId="42" applyNumberFormat="1" applyFont="1" applyBorder="1" applyAlignment="1">
      <alignment horizontal="right" vertical="center"/>
    </xf>
    <xf numFmtId="192" fontId="69" fillId="0" borderId="0" xfId="42" applyNumberFormat="1" applyFont="1" applyAlignment="1">
      <alignment horizontal="center" vertical="center"/>
    </xf>
    <xf numFmtId="192" fontId="69" fillId="0" borderId="23" xfId="42" applyNumberFormat="1" applyFont="1" applyBorder="1" applyAlignment="1">
      <alignment horizontal="center" vertical="center"/>
    </xf>
    <xf numFmtId="192" fontId="69" fillId="0" borderId="49" xfId="42" applyNumberFormat="1" applyFont="1" applyBorder="1" applyAlignment="1">
      <alignment vertical="center"/>
    </xf>
    <xf numFmtId="0" fontId="69" fillId="0" borderId="23" xfId="42" applyNumberFormat="1" applyFont="1" applyBorder="1" applyAlignment="1">
      <alignment horizontal="center" vertical="center"/>
    </xf>
    <xf numFmtId="192" fontId="80" fillId="0" borderId="11" xfId="42" applyNumberFormat="1" applyFont="1" applyBorder="1" applyAlignment="1">
      <alignment horizontal="center"/>
    </xf>
    <xf numFmtId="0" fontId="2" fillId="0" borderId="29" xfId="0" applyFont="1" applyBorder="1" applyAlignment="1">
      <alignment horizontal="left" vertical="top" wrapText="1"/>
    </xf>
    <xf numFmtId="0" fontId="69" fillId="0" borderId="29" xfId="0" applyFont="1" applyBorder="1" applyAlignment="1">
      <alignment vertical="top" wrapText="1"/>
    </xf>
    <xf numFmtId="4" fontId="69" fillId="0" borderId="29" xfId="0" applyNumberFormat="1" applyFont="1" applyBorder="1" applyAlignment="1">
      <alignment horizontal="right" vertical="top"/>
    </xf>
    <xf numFmtId="0" fontId="69" fillId="0" borderId="29" xfId="0" applyFont="1" applyBorder="1" applyAlignment="1">
      <alignment vertical="top"/>
    </xf>
    <xf numFmtId="9" fontId="69" fillId="0" borderId="50" xfId="0" applyNumberFormat="1" applyFont="1" applyBorder="1" applyAlignment="1">
      <alignment vertical="center"/>
    </xf>
    <xf numFmtId="0" fontId="67" fillId="0" borderId="51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9" fontId="3" fillId="0" borderId="51" xfId="0" applyNumberFormat="1" applyFont="1" applyBorder="1" applyAlignment="1">
      <alignment horizontal="right" vertical="top" wrapText="1"/>
    </xf>
    <xf numFmtId="0" fontId="69" fillId="0" borderId="52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9" fontId="2" fillId="0" borderId="52" xfId="0" applyNumberFormat="1" applyFont="1" applyBorder="1" applyAlignment="1">
      <alignment horizontal="right" vertical="top" wrapText="1"/>
    </xf>
    <xf numFmtId="0" fontId="67" fillId="0" borderId="52" xfId="0" applyFont="1" applyBorder="1" applyAlignment="1">
      <alignment vertical="top" wrapText="1"/>
    </xf>
    <xf numFmtId="0" fontId="3" fillId="0" borderId="52" xfId="0" applyFont="1" applyBorder="1" applyAlignment="1">
      <alignment horizontal="left" vertical="top" wrapText="1"/>
    </xf>
    <xf numFmtId="9" fontId="67" fillId="0" borderId="52" xfId="0" applyNumberFormat="1" applyFont="1" applyBorder="1" applyAlignment="1">
      <alignment horizontal="center" vertical="top"/>
    </xf>
    <xf numFmtId="0" fontId="2" fillId="0" borderId="52" xfId="0" applyFont="1" applyBorder="1" applyAlignment="1">
      <alignment horizontal="left" vertical="top" wrapText="1"/>
    </xf>
    <xf numFmtId="3" fontId="69" fillId="0" borderId="52" xfId="0" applyNumberFormat="1" applyFont="1" applyBorder="1" applyAlignment="1">
      <alignment horizontal="right" vertical="top"/>
    </xf>
    <xf numFmtId="0" fontId="69" fillId="0" borderId="52" xfId="0" applyFont="1" applyBorder="1" applyAlignment="1">
      <alignment vertical="top"/>
    </xf>
    <xf numFmtId="0" fontId="69" fillId="0" borderId="52" xfId="0" applyFont="1" applyBorder="1" applyAlignment="1">
      <alignment horizontal="center" vertical="top"/>
    </xf>
    <xf numFmtId="0" fontId="3" fillId="0" borderId="52" xfId="0" applyFont="1" applyBorder="1" applyAlignment="1">
      <alignment vertical="top" wrapText="1"/>
    </xf>
    <xf numFmtId="0" fontId="4" fillId="34" borderId="52" xfId="0" applyFont="1" applyFill="1" applyBorder="1" applyAlignment="1">
      <alignment vertical="top" wrapText="1"/>
    </xf>
    <xf numFmtId="0" fontId="67" fillId="0" borderId="52" xfId="0" applyFont="1" applyBorder="1" applyAlignment="1">
      <alignment horizontal="justify" vertical="top" wrapText="1"/>
    </xf>
    <xf numFmtId="0" fontId="3" fillId="0" borderId="52" xfId="0" applyFont="1" applyBorder="1" applyAlignment="1">
      <alignment horizontal="justify" vertical="top" wrapText="1"/>
    </xf>
    <xf numFmtId="9" fontId="69" fillId="0" borderId="52" xfId="0" applyNumberFormat="1" applyFont="1" applyBorder="1" applyAlignment="1">
      <alignment horizontal="center" vertical="top"/>
    </xf>
    <xf numFmtId="0" fontId="69" fillId="0" borderId="52" xfId="0" applyFont="1" applyBorder="1" applyAlignment="1">
      <alignment horizontal="center" vertical="top" wrapText="1"/>
    </xf>
    <xf numFmtId="0" fontId="76" fillId="0" borderId="0" xfId="0" applyFont="1" applyBorder="1" applyAlignment="1">
      <alignment/>
    </xf>
    <xf numFmtId="4" fontId="67" fillId="0" borderId="51" xfId="0" applyNumberFormat="1" applyFont="1" applyBorder="1" applyAlignment="1">
      <alignment horizontal="center" vertical="top" wrapText="1"/>
    </xf>
    <xf numFmtId="4" fontId="67" fillId="0" borderId="51" xfId="0" applyNumberFormat="1" applyFont="1" applyBorder="1" applyAlignment="1">
      <alignment horizontal="right" vertical="top"/>
    </xf>
    <xf numFmtId="0" fontId="0" fillId="0" borderId="52" xfId="0" applyBorder="1" applyAlignment="1">
      <alignment/>
    </xf>
    <xf numFmtId="4" fontId="69" fillId="0" borderId="52" xfId="0" applyNumberFormat="1" applyFont="1" applyBorder="1" applyAlignment="1">
      <alignment horizontal="right" vertical="top"/>
    </xf>
    <xf numFmtId="4" fontId="67" fillId="0" borderId="52" xfId="0" applyNumberFormat="1" applyFont="1" applyBorder="1" applyAlignment="1">
      <alignment horizontal="center" vertical="top" wrapText="1"/>
    </xf>
    <xf numFmtId="4" fontId="67" fillId="0" borderId="52" xfId="0" applyNumberFormat="1" applyFont="1" applyBorder="1" applyAlignment="1">
      <alignment horizontal="right" vertical="top"/>
    </xf>
    <xf numFmtId="0" fontId="67" fillId="0" borderId="52" xfId="0" applyFont="1" applyBorder="1" applyAlignment="1">
      <alignment horizontal="center" vertical="top"/>
    </xf>
    <xf numFmtId="4" fontId="67" fillId="0" borderId="52" xfId="0" applyNumberFormat="1" applyFont="1" applyBorder="1" applyAlignment="1">
      <alignment horizontal="center" vertical="center"/>
    </xf>
    <xf numFmtId="9" fontId="69" fillId="0" borderId="52" xfId="0" applyNumberFormat="1" applyFont="1" applyBorder="1" applyAlignment="1">
      <alignment horizontal="center" vertical="top" wrapText="1"/>
    </xf>
    <xf numFmtId="169" fontId="69" fillId="0" borderId="52" xfId="43" applyFont="1" applyBorder="1" applyAlignment="1">
      <alignment horizontal="center" vertical="top" wrapText="1"/>
    </xf>
    <xf numFmtId="9" fontId="67" fillId="0" borderId="52" xfId="0" applyNumberFormat="1" applyFont="1" applyBorder="1" applyAlignment="1">
      <alignment horizontal="center" vertical="top" wrapText="1"/>
    </xf>
    <xf numFmtId="169" fontId="67" fillId="0" borderId="52" xfId="0" applyNumberFormat="1" applyFont="1" applyBorder="1" applyAlignment="1">
      <alignment horizontal="center" vertical="top" wrapText="1"/>
    </xf>
    <xf numFmtId="169" fontId="69" fillId="0" borderId="52" xfId="0" applyNumberFormat="1" applyFont="1" applyBorder="1" applyAlignment="1">
      <alignment horizontal="center" vertical="top"/>
    </xf>
    <xf numFmtId="0" fontId="69" fillId="0" borderId="53" xfId="0" applyFont="1" applyBorder="1" applyAlignment="1">
      <alignment horizontal="left" vertical="top" wrapText="1"/>
    </xf>
    <xf numFmtId="9" fontId="69" fillId="0" borderId="53" xfId="0" applyNumberFormat="1" applyFont="1" applyBorder="1" applyAlignment="1">
      <alignment horizontal="center" vertical="top" wrapText="1"/>
    </xf>
    <xf numFmtId="4" fontId="69" fillId="0" borderId="53" xfId="0" applyNumberFormat="1" applyFont="1" applyBorder="1" applyAlignment="1">
      <alignment horizontal="right" vertical="top"/>
    </xf>
    <xf numFmtId="169" fontId="67" fillId="0" borderId="52" xfId="0" applyNumberFormat="1" applyFont="1" applyBorder="1" applyAlignment="1">
      <alignment horizontal="right" vertical="top"/>
    </xf>
    <xf numFmtId="169" fontId="69" fillId="0" borderId="53" xfId="0" applyNumberFormat="1" applyFont="1" applyBorder="1" applyAlignment="1">
      <alignment horizontal="right" vertical="top"/>
    </xf>
    <xf numFmtId="169" fontId="69" fillId="0" borderId="11" xfId="0" applyNumberFormat="1" applyFont="1" applyBorder="1" applyAlignment="1">
      <alignment horizontal="right" vertical="top"/>
    </xf>
    <xf numFmtId="169" fontId="67" fillId="34" borderId="37" xfId="0" applyNumberFormat="1" applyFont="1" applyFill="1" applyBorder="1" applyAlignment="1">
      <alignment horizontal="right" vertical="center"/>
    </xf>
    <xf numFmtId="169" fontId="66" fillId="0" borderId="0" xfId="0" applyNumberFormat="1" applyFont="1" applyAlignment="1">
      <alignment horizontal="center"/>
    </xf>
    <xf numFmtId="169" fontId="66" fillId="0" borderId="0" xfId="0" applyNumberFormat="1" applyFont="1" applyAlignment="1">
      <alignment wrapText="1"/>
    </xf>
    <xf numFmtId="0" fontId="67" fillId="34" borderId="37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4" fontId="81" fillId="0" borderId="0" xfId="0" applyNumberFormat="1" applyFont="1" applyAlignment="1">
      <alignment horizontal="center" vertical="center"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horizontal="center"/>
    </xf>
    <xf numFmtId="0" fontId="81" fillId="0" borderId="29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wrapText="1"/>
    </xf>
    <xf numFmtId="0" fontId="83" fillId="0" borderId="23" xfId="0" applyFont="1" applyBorder="1" applyAlignment="1">
      <alignment horizontal="center"/>
    </xf>
    <xf numFmtId="1" fontId="83" fillId="0" borderId="23" xfId="0" applyNumberFormat="1" applyFont="1" applyBorder="1" applyAlignment="1">
      <alignment horizontal="center"/>
    </xf>
    <xf numFmtId="1" fontId="83" fillId="0" borderId="26" xfId="0" applyNumberFormat="1" applyFont="1" applyBorder="1" applyAlignment="1">
      <alignment horizontal="center"/>
    </xf>
    <xf numFmtId="0" fontId="84" fillId="0" borderId="20" xfId="0" applyFont="1" applyBorder="1" applyAlignment="1" quotePrefix="1">
      <alignment horizontal="left" vertical="top"/>
    </xf>
    <xf numFmtId="0" fontId="84" fillId="0" borderId="21" xfId="0" applyFont="1" applyBorder="1" applyAlignment="1" quotePrefix="1">
      <alignment horizontal="left" vertical="top"/>
    </xf>
    <xf numFmtId="0" fontId="84" fillId="0" borderId="21" xfId="0" applyFont="1" applyBorder="1" applyAlignment="1">
      <alignment horizontal="left" vertical="top"/>
    </xf>
    <xf numFmtId="0" fontId="84" fillId="0" borderId="19" xfId="0" applyFont="1" applyBorder="1" applyAlignment="1" quotePrefix="1">
      <alignment horizontal="left" vertical="top"/>
    </xf>
    <xf numFmtId="0" fontId="84" fillId="0" borderId="10" xfId="0" applyFont="1" applyBorder="1" applyAlignment="1">
      <alignment vertical="top" wrapText="1"/>
    </xf>
    <xf numFmtId="0" fontId="84" fillId="0" borderId="10" xfId="0" applyFont="1" applyBorder="1" applyAlignment="1">
      <alignment horizontal="center" vertical="top" wrapText="1"/>
    </xf>
    <xf numFmtId="4" fontId="84" fillId="0" borderId="10" xfId="0" applyNumberFormat="1" applyFont="1" applyBorder="1" applyAlignment="1">
      <alignment horizontal="center" vertical="top"/>
    </xf>
    <xf numFmtId="4" fontId="84" fillId="0" borderId="16" xfId="0" applyNumberFormat="1" applyFont="1" applyBorder="1" applyAlignment="1">
      <alignment horizontal="center" vertical="top"/>
    </xf>
    <xf numFmtId="0" fontId="84" fillId="0" borderId="54" xfId="0" applyFont="1" applyBorder="1" applyAlignment="1" quotePrefix="1">
      <alignment horizontal="left" vertical="top"/>
    </xf>
    <xf numFmtId="0" fontId="84" fillId="0" borderId="51" xfId="0" applyFont="1" applyBorder="1" applyAlignment="1" quotePrefix="1">
      <alignment horizontal="left" vertical="top"/>
    </xf>
    <xf numFmtId="0" fontId="84" fillId="0" borderId="51" xfId="0" applyFont="1" applyBorder="1" applyAlignment="1">
      <alignment horizontal="left" vertical="top"/>
    </xf>
    <xf numFmtId="0" fontId="84" fillId="0" borderId="51" xfId="0" applyFont="1" applyBorder="1" applyAlignment="1">
      <alignment vertical="top" wrapText="1"/>
    </xf>
    <xf numFmtId="0" fontId="42" fillId="0" borderId="51" xfId="0" applyFont="1" applyBorder="1" applyAlignment="1">
      <alignment vertical="top" wrapText="1"/>
    </xf>
    <xf numFmtId="9" fontId="42" fillId="0" borderId="51" xfId="0" applyNumberFormat="1" applyFont="1" applyBorder="1" applyAlignment="1">
      <alignment horizontal="right" vertical="top" wrapText="1"/>
    </xf>
    <xf numFmtId="3" fontId="84" fillId="0" borderId="51" xfId="0" applyNumberFormat="1" applyFont="1" applyBorder="1" applyAlignment="1">
      <alignment horizontal="right" vertical="top"/>
    </xf>
    <xf numFmtId="9" fontId="42" fillId="0" borderId="51" xfId="0" applyNumberFormat="1" applyFont="1" applyBorder="1" applyAlignment="1">
      <alignment horizontal="center" vertical="top" wrapText="1"/>
    </xf>
    <xf numFmtId="4" fontId="84" fillId="0" borderId="55" xfId="0" applyNumberFormat="1" applyFont="1" applyBorder="1" applyAlignment="1">
      <alignment horizontal="center" vertical="top" wrapText="1"/>
    </xf>
    <xf numFmtId="0" fontId="85" fillId="0" borderId="56" xfId="0" applyFont="1" applyBorder="1" applyAlignment="1" quotePrefix="1">
      <alignment horizontal="left" vertical="top"/>
    </xf>
    <xf numFmtId="0" fontId="85" fillId="0" borderId="52" xfId="0" applyFont="1" applyBorder="1" applyAlignment="1" quotePrefix="1">
      <alignment horizontal="left" vertical="top"/>
    </xf>
    <xf numFmtId="0" fontId="85" fillId="0" borderId="52" xfId="0" applyFont="1" applyBorder="1" applyAlignment="1">
      <alignment vertical="top" wrapText="1"/>
    </xf>
    <xf numFmtId="0" fontId="44" fillId="0" borderId="52" xfId="0" applyFont="1" applyBorder="1" applyAlignment="1">
      <alignment vertical="top" wrapText="1"/>
    </xf>
    <xf numFmtId="9" fontId="44" fillId="0" borderId="52" xfId="0" applyNumberFormat="1" applyFont="1" applyBorder="1" applyAlignment="1">
      <alignment horizontal="right" vertical="top" wrapText="1"/>
    </xf>
    <xf numFmtId="9" fontId="85" fillId="0" borderId="52" xfId="0" applyNumberFormat="1" applyFont="1" applyBorder="1" applyAlignment="1">
      <alignment horizontal="right" vertical="top"/>
    </xf>
    <xf numFmtId="169" fontId="85" fillId="0" borderId="52" xfId="43" applyFont="1" applyBorder="1" applyAlignment="1">
      <alignment horizontal="right" vertical="top"/>
    </xf>
    <xf numFmtId="4" fontId="85" fillId="0" borderId="52" xfId="0" applyNumberFormat="1" applyFont="1" applyBorder="1" applyAlignment="1">
      <alignment horizontal="center" vertical="top"/>
    </xf>
    <xf numFmtId="4" fontId="85" fillId="0" borderId="57" xfId="0" applyNumberFormat="1" applyFont="1" applyBorder="1" applyAlignment="1">
      <alignment horizontal="center" vertical="top"/>
    </xf>
    <xf numFmtId="0" fontId="84" fillId="0" borderId="56" xfId="0" applyFont="1" applyBorder="1" applyAlignment="1" quotePrefix="1">
      <alignment horizontal="left" vertical="top"/>
    </xf>
    <xf numFmtId="0" fontId="84" fillId="0" borderId="52" xfId="0" applyFont="1" applyBorder="1" applyAlignment="1" quotePrefix="1">
      <alignment horizontal="left" vertical="top"/>
    </xf>
    <xf numFmtId="0" fontId="84" fillId="0" borderId="52" xfId="0" applyFont="1" applyBorder="1" applyAlignment="1">
      <alignment horizontal="left" vertical="top"/>
    </xf>
    <xf numFmtId="0" fontId="84" fillId="0" borderId="52" xfId="0" applyFont="1" applyBorder="1" applyAlignment="1">
      <alignment vertical="top" wrapText="1"/>
    </xf>
    <xf numFmtId="0" fontId="42" fillId="0" borderId="52" xfId="0" applyFont="1" applyBorder="1" applyAlignment="1">
      <alignment horizontal="left" vertical="top" wrapText="1"/>
    </xf>
    <xf numFmtId="9" fontId="45" fillId="0" borderId="52" xfId="0" applyNumberFormat="1" applyFont="1" applyFill="1" applyBorder="1" applyAlignment="1">
      <alignment horizontal="right" vertical="top" wrapText="1"/>
    </xf>
    <xf numFmtId="9" fontId="42" fillId="0" borderId="52" xfId="0" applyNumberFormat="1" applyFont="1" applyBorder="1" applyAlignment="1">
      <alignment horizontal="right" vertical="top" wrapText="1"/>
    </xf>
    <xf numFmtId="3" fontId="84" fillId="0" borderId="52" xfId="0" applyNumberFormat="1" applyFont="1" applyBorder="1" applyAlignment="1">
      <alignment horizontal="right" vertical="top"/>
    </xf>
    <xf numFmtId="9" fontId="84" fillId="0" borderId="52" xfId="0" applyNumberFormat="1" applyFont="1" applyBorder="1" applyAlignment="1">
      <alignment horizontal="center" vertical="top"/>
    </xf>
    <xf numFmtId="4" fontId="84" fillId="0" borderId="57" xfId="0" applyNumberFormat="1" applyFont="1" applyBorder="1" applyAlignment="1">
      <alignment horizontal="center" vertical="top" wrapText="1"/>
    </xf>
    <xf numFmtId="0" fontId="44" fillId="0" borderId="52" xfId="0" applyFont="1" applyBorder="1" applyAlignment="1">
      <alignment horizontal="left" vertical="top" wrapText="1"/>
    </xf>
    <xf numFmtId="169" fontId="85" fillId="0" borderId="52" xfId="43" applyFont="1" applyBorder="1" applyAlignment="1" quotePrefix="1">
      <alignment horizontal="right" vertical="top"/>
    </xf>
    <xf numFmtId="169" fontId="85" fillId="0" borderId="52" xfId="0" applyNumberFormat="1" applyFont="1" applyBorder="1" applyAlignment="1">
      <alignment horizontal="right" vertical="top"/>
    </xf>
    <xf numFmtId="3" fontId="85" fillId="0" borderId="52" xfId="0" applyNumberFormat="1" applyFont="1" applyBorder="1" applyAlignment="1">
      <alignment horizontal="right" vertical="top"/>
    </xf>
    <xf numFmtId="4" fontId="84" fillId="0" borderId="57" xfId="0" applyNumberFormat="1" applyFont="1" applyBorder="1" applyAlignment="1">
      <alignment horizontal="center" vertical="top"/>
    </xf>
    <xf numFmtId="0" fontId="85" fillId="0" borderId="56" xfId="0" applyFont="1" applyBorder="1" applyAlignment="1" quotePrefix="1">
      <alignment horizontal="left" vertical="center"/>
    </xf>
    <xf numFmtId="0" fontId="85" fillId="0" borderId="52" xfId="0" applyFont="1" applyBorder="1" applyAlignment="1" quotePrefix="1">
      <alignment horizontal="left" vertical="center"/>
    </xf>
    <xf numFmtId="0" fontId="85" fillId="0" borderId="52" xfId="0" applyFont="1" applyBorder="1" applyAlignment="1">
      <alignment vertical="center" wrapText="1"/>
    </xf>
    <xf numFmtId="0" fontId="44" fillId="0" borderId="52" xfId="0" applyFont="1" applyBorder="1" applyAlignment="1">
      <alignment horizontal="left" vertical="center" wrapText="1"/>
    </xf>
    <xf numFmtId="9" fontId="44" fillId="0" borderId="52" xfId="0" applyNumberFormat="1" applyFont="1" applyBorder="1" applyAlignment="1">
      <alignment horizontal="right" vertical="center" wrapText="1"/>
    </xf>
    <xf numFmtId="9" fontId="85" fillId="0" borderId="52" xfId="0" applyNumberFormat="1" applyFont="1" applyBorder="1" applyAlignment="1">
      <alignment horizontal="right" vertical="center"/>
    </xf>
    <xf numFmtId="169" fontId="85" fillId="0" borderId="52" xfId="43" applyFont="1" applyBorder="1" applyAlignment="1">
      <alignment horizontal="right" vertical="center"/>
    </xf>
    <xf numFmtId="4" fontId="85" fillId="0" borderId="52" xfId="0" applyNumberFormat="1" applyFont="1" applyBorder="1" applyAlignment="1">
      <alignment horizontal="center" vertical="center"/>
    </xf>
    <xf numFmtId="4" fontId="85" fillId="0" borderId="57" xfId="0" applyNumberFormat="1" applyFont="1" applyBorder="1" applyAlignment="1">
      <alignment horizontal="center" vertical="center"/>
    </xf>
    <xf numFmtId="0" fontId="85" fillId="0" borderId="56" xfId="0" applyFont="1" applyBorder="1" applyAlignment="1">
      <alignment horizontal="left" vertical="top"/>
    </xf>
    <xf numFmtId="0" fontId="85" fillId="0" borderId="52" xfId="0" applyFont="1" applyBorder="1" applyAlignment="1">
      <alignment horizontal="left" vertical="top"/>
    </xf>
    <xf numFmtId="0" fontId="85" fillId="0" borderId="52" xfId="0" applyFont="1" applyBorder="1" applyAlignment="1">
      <alignment vertical="top"/>
    </xf>
    <xf numFmtId="0" fontId="85" fillId="0" borderId="52" xfId="0" applyFont="1" applyBorder="1" applyAlignment="1">
      <alignment horizontal="center" vertical="top"/>
    </xf>
    <xf numFmtId="4" fontId="84" fillId="0" borderId="52" xfId="0" applyNumberFormat="1" applyFont="1" applyBorder="1" applyAlignment="1">
      <alignment horizontal="center" vertical="top"/>
    </xf>
    <xf numFmtId="0" fontId="42" fillId="0" borderId="52" xfId="0" applyFont="1" applyBorder="1" applyAlignment="1">
      <alignment vertical="top" wrapText="1"/>
    </xf>
    <xf numFmtId="0" fontId="44" fillId="34" borderId="52" xfId="0" applyFont="1" applyFill="1" applyBorder="1" applyAlignment="1">
      <alignment vertical="top" wrapText="1"/>
    </xf>
    <xf numFmtId="0" fontId="84" fillId="0" borderId="52" xfId="0" applyFont="1" applyBorder="1" applyAlignment="1">
      <alignment horizontal="justify" vertical="top" wrapText="1"/>
    </xf>
    <xf numFmtId="0" fontId="42" fillId="0" borderId="52" xfId="0" applyFont="1" applyBorder="1" applyAlignment="1">
      <alignment horizontal="justify" vertical="top" wrapText="1"/>
    </xf>
    <xf numFmtId="4" fontId="84" fillId="0" borderId="11" xfId="0" applyNumberFormat="1" applyFont="1" applyBorder="1" applyAlignment="1">
      <alignment horizontal="center" vertical="top" wrapText="1"/>
    </xf>
    <xf numFmtId="9" fontId="85" fillId="0" borderId="52" xfId="0" applyNumberFormat="1" applyFont="1" applyBorder="1" applyAlignment="1">
      <alignment horizontal="center" vertical="top"/>
    </xf>
    <xf numFmtId="9" fontId="85" fillId="0" borderId="52" xfId="0" applyNumberFormat="1" applyFont="1" applyBorder="1" applyAlignment="1" quotePrefix="1">
      <alignment horizontal="right" vertical="top"/>
    </xf>
    <xf numFmtId="0" fontId="85" fillId="0" borderId="52" xfId="0" applyFont="1" applyBorder="1" applyAlignment="1">
      <alignment horizontal="center" vertical="top" wrapText="1"/>
    </xf>
    <xf numFmtId="169" fontId="84" fillId="0" borderId="52" xfId="0" applyNumberFormat="1" applyFont="1" applyBorder="1" applyAlignment="1">
      <alignment horizontal="center" vertical="top"/>
    </xf>
    <xf numFmtId="0" fontId="85" fillId="0" borderId="52" xfId="0" applyFont="1" applyBorder="1" applyAlignment="1">
      <alignment horizontal="right" vertical="top"/>
    </xf>
    <xf numFmtId="9" fontId="85" fillId="0" borderId="52" xfId="0" applyNumberFormat="1" applyFont="1" applyBorder="1" applyAlignment="1">
      <alignment horizontal="right" vertical="top" wrapText="1"/>
    </xf>
    <xf numFmtId="0" fontId="85" fillId="0" borderId="52" xfId="0" applyFont="1" applyBorder="1" applyAlignment="1">
      <alignment/>
    </xf>
    <xf numFmtId="4" fontId="85" fillId="0" borderId="58" xfId="0" applyNumberFormat="1" applyFont="1" applyBorder="1" applyAlignment="1">
      <alignment horizontal="center" vertical="top"/>
    </xf>
    <xf numFmtId="0" fontId="85" fillId="0" borderId="52" xfId="0" applyFont="1" applyBorder="1" applyAlignment="1">
      <alignment horizontal="left" vertical="top" wrapText="1"/>
    </xf>
    <xf numFmtId="0" fontId="85" fillId="0" borderId="59" xfId="0" applyFont="1" applyBorder="1" applyAlignment="1">
      <alignment vertical="top"/>
    </xf>
    <xf numFmtId="0" fontId="85" fillId="0" borderId="60" xfId="0" applyFont="1" applyBorder="1" applyAlignment="1">
      <alignment vertical="top"/>
    </xf>
    <xf numFmtId="0" fontId="85" fillId="0" borderId="60" xfId="0" applyFont="1" applyBorder="1" applyAlignment="1" quotePrefix="1">
      <alignment horizontal="left" vertical="top"/>
    </xf>
    <xf numFmtId="0" fontId="85" fillId="0" borderId="60" xfId="0" applyFont="1" applyBorder="1" applyAlignment="1">
      <alignment horizontal="left" vertical="top" wrapText="1"/>
    </xf>
    <xf numFmtId="0" fontId="85" fillId="0" borderId="60" xfId="0" applyFont="1" applyBorder="1" applyAlignment="1">
      <alignment horizontal="center" vertical="top" wrapText="1"/>
    </xf>
    <xf numFmtId="3" fontId="85" fillId="0" borderId="60" xfId="0" applyNumberFormat="1" applyFont="1" applyBorder="1" applyAlignment="1">
      <alignment horizontal="right" vertical="top"/>
    </xf>
    <xf numFmtId="4" fontId="85" fillId="0" borderId="60" xfId="0" applyNumberFormat="1" applyFont="1" applyBorder="1" applyAlignment="1">
      <alignment horizontal="center" vertical="top"/>
    </xf>
    <xf numFmtId="4" fontId="85" fillId="0" borderId="61" xfId="0" applyNumberFormat="1" applyFont="1" applyBorder="1" applyAlignment="1">
      <alignment horizontal="center" vertical="top"/>
    </xf>
    <xf numFmtId="3" fontId="84" fillId="0" borderId="37" xfId="0" applyNumberFormat="1" applyFont="1" applyBorder="1" applyAlignment="1">
      <alignment horizontal="right" vertical="center"/>
    </xf>
    <xf numFmtId="3" fontId="84" fillId="0" borderId="62" xfId="0" applyNumberFormat="1" applyFont="1" applyBorder="1" applyAlignment="1">
      <alignment horizontal="right" vertical="center"/>
    </xf>
    <xf numFmtId="0" fontId="81" fillId="0" borderId="0" xfId="0" applyFont="1" applyBorder="1" applyAlignment="1">
      <alignment/>
    </xf>
    <xf numFmtId="4" fontId="86" fillId="0" borderId="0" xfId="0" applyNumberFormat="1" applyFont="1" applyAlignment="1">
      <alignment wrapText="1"/>
    </xf>
    <xf numFmtId="0" fontId="87" fillId="0" borderId="0" xfId="0" applyFont="1" applyAlignment="1">
      <alignment/>
    </xf>
    <xf numFmtId="169" fontId="81" fillId="0" borderId="0" xfId="0" applyNumberFormat="1" applyFont="1" applyAlignment="1">
      <alignment horizontal="center"/>
    </xf>
    <xf numFmtId="169" fontId="81" fillId="0" borderId="0" xfId="0" applyNumberFormat="1" applyFont="1" applyAlignment="1">
      <alignment wrapText="1"/>
    </xf>
    <xf numFmtId="169" fontId="81" fillId="0" borderId="0" xfId="0" applyNumberFormat="1" applyFont="1" applyAlignment="1">
      <alignment/>
    </xf>
    <xf numFmtId="169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 horizontal="center"/>
    </xf>
    <xf numFmtId="169" fontId="85" fillId="0" borderId="0" xfId="0" applyNumberFormat="1" applyFont="1" applyAlignment="1">
      <alignment wrapText="1"/>
    </xf>
    <xf numFmtId="169" fontId="0" fillId="0" borderId="63" xfId="0" applyNumberFormat="1" applyBorder="1" applyAlignment="1">
      <alignment horizontal="left" wrapText="1"/>
    </xf>
    <xf numFmtId="169" fontId="0" fillId="0" borderId="64" xfId="0" applyNumberFormat="1" applyBorder="1" applyAlignment="1">
      <alignment horizontal="left" wrapText="1"/>
    </xf>
    <xf numFmtId="169" fontId="64" fillId="0" borderId="65" xfId="0" applyNumberFormat="1" applyFont="1" applyBorder="1" applyAlignment="1">
      <alignment horizontal="right" vertical="top" wrapText="1"/>
    </xf>
    <xf numFmtId="169" fontId="64" fillId="0" borderId="30" xfId="0" applyNumberFormat="1" applyFont="1" applyBorder="1" applyAlignment="1">
      <alignment horizontal="right" vertical="top" wrapText="1"/>
    </xf>
    <xf numFmtId="169" fontId="64" fillId="0" borderId="66" xfId="0" applyNumberFormat="1" applyFont="1" applyBorder="1" applyAlignment="1">
      <alignment horizontal="right" vertical="top" wrapText="1"/>
    </xf>
    <xf numFmtId="169" fontId="64" fillId="0" borderId="39" xfId="0" applyNumberFormat="1" applyFont="1" applyBorder="1" applyAlignment="1">
      <alignment horizontal="right" vertical="top" wrapText="1"/>
    </xf>
    <xf numFmtId="169" fontId="0" fillId="0" borderId="65" xfId="0" applyNumberFormat="1" applyBorder="1" applyAlignment="1">
      <alignment horizontal="left" wrapText="1"/>
    </xf>
    <xf numFmtId="169" fontId="0" fillId="0" borderId="30" xfId="0" applyNumberFormat="1" applyBorder="1" applyAlignment="1">
      <alignment horizontal="left" wrapText="1"/>
    </xf>
    <xf numFmtId="169" fontId="71" fillId="0" borderId="67" xfId="0" applyNumberFormat="1" applyFont="1" applyBorder="1" applyAlignment="1">
      <alignment horizontal="center" wrapText="1"/>
    </xf>
    <xf numFmtId="169" fontId="71" fillId="0" borderId="25" xfId="0" applyNumberFormat="1" applyFont="1" applyBorder="1" applyAlignment="1">
      <alignment horizontal="center" wrapText="1"/>
    </xf>
    <xf numFmtId="169" fontId="73" fillId="0" borderId="14" xfId="0" applyNumberFormat="1" applyFont="1" applyBorder="1" applyAlignment="1">
      <alignment horizontal="center" vertical="center" wrapText="1"/>
    </xf>
    <xf numFmtId="169" fontId="73" fillId="0" borderId="15" xfId="0" applyNumberFormat="1" applyFont="1" applyBorder="1" applyAlignment="1">
      <alignment horizontal="center" vertical="center" wrapText="1"/>
    </xf>
    <xf numFmtId="169" fontId="74" fillId="0" borderId="29" xfId="0" applyNumberFormat="1" applyFont="1" applyBorder="1" applyAlignment="1">
      <alignment vertical="top" wrapText="1"/>
    </xf>
    <xf numFmtId="169" fontId="0" fillId="0" borderId="11" xfId="0" applyNumberFormat="1" applyBorder="1" applyAlignment="1">
      <alignment vertical="top" wrapText="1"/>
    </xf>
    <xf numFmtId="169" fontId="73" fillId="0" borderId="14" xfId="0" applyNumberFormat="1" applyFont="1" applyBorder="1" applyAlignment="1">
      <alignment horizontal="left" vertical="top" wrapText="1"/>
    </xf>
    <xf numFmtId="169" fontId="73" fillId="0" borderId="17" xfId="0" applyNumberFormat="1" applyFont="1" applyBorder="1" applyAlignment="1">
      <alignment horizontal="left" vertical="top" wrapText="1"/>
    </xf>
    <xf numFmtId="0" fontId="71" fillId="0" borderId="67" xfId="0" applyNumberFormat="1" applyFont="1" applyBorder="1" applyAlignment="1">
      <alignment horizontal="center" vertical="center" wrapText="1"/>
    </xf>
    <xf numFmtId="0" fontId="71" fillId="0" borderId="25" xfId="0" applyNumberFormat="1" applyFont="1" applyBorder="1" applyAlignment="1">
      <alignment horizontal="center" vertical="center" wrapText="1"/>
    </xf>
    <xf numFmtId="169" fontId="0" fillId="0" borderId="27" xfId="0" applyNumberFormat="1" applyBorder="1" applyAlignment="1">
      <alignment horizontal="center" vertical="center" wrapText="1"/>
    </xf>
    <xf numFmtId="169" fontId="0" fillId="0" borderId="43" xfId="0" applyNumberFormat="1" applyBorder="1" applyAlignment="1">
      <alignment horizontal="center" vertical="center" wrapText="1"/>
    </xf>
    <xf numFmtId="169" fontId="71" fillId="0" borderId="13" xfId="0" applyNumberFormat="1" applyFont="1" applyBorder="1" applyAlignment="1">
      <alignment horizontal="center" vertical="center" wrapText="1"/>
    </xf>
    <xf numFmtId="169" fontId="71" fillId="0" borderId="18" xfId="0" applyNumberFormat="1" applyFont="1" applyBorder="1" applyAlignment="1">
      <alignment horizontal="center" vertical="center" wrapText="1"/>
    </xf>
    <xf numFmtId="169" fontId="71" fillId="0" borderId="29" xfId="0" applyNumberFormat="1" applyFont="1" applyBorder="1" applyAlignment="1">
      <alignment horizontal="center" vertical="center" wrapText="1"/>
    </xf>
    <xf numFmtId="169" fontId="71" fillId="0" borderId="42" xfId="0" applyNumberFormat="1" applyFont="1" applyBorder="1" applyAlignment="1">
      <alignment horizontal="center" vertical="center" wrapText="1"/>
    </xf>
    <xf numFmtId="169" fontId="73" fillId="0" borderId="29" xfId="0" applyNumberFormat="1" applyFont="1" applyBorder="1" applyAlignment="1">
      <alignment horizontal="center" vertical="center" wrapText="1"/>
    </xf>
    <xf numFmtId="169" fontId="73" fillId="0" borderId="42" xfId="0" applyNumberFormat="1" applyFont="1" applyBorder="1" applyAlignment="1">
      <alignment horizontal="center" vertical="center" wrapText="1"/>
    </xf>
    <xf numFmtId="169" fontId="71" fillId="0" borderId="13" xfId="0" applyNumberFormat="1" applyFont="1" applyBorder="1" applyAlignment="1">
      <alignment horizontal="center" wrapText="1"/>
    </xf>
    <xf numFmtId="169" fontId="71" fillId="0" borderId="39" xfId="0" applyNumberFormat="1" applyFont="1" applyBorder="1" applyAlignment="1">
      <alignment horizontal="center" wrapText="1"/>
    </xf>
    <xf numFmtId="169" fontId="71" fillId="0" borderId="68" xfId="0" applyNumberFormat="1" applyFont="1" applyBorder="1" applyAlignment="1">
      <alignment horizontal="center" wrapText="1"/>
    </xf>
    <xf numFmtId="169" fontId="71" fillId="0" borderId="46" xfId="0" applyNumberFormat="1" applyFont="1" applyBorder="1" applyAlignment="1">
      <alignment horizontal="center" vertical="center" wrapText="1"/>
    </xf>
    <xf numFmtId="169" fontId="71" fillId="0" borderId="47" xfId="0" applyNumberFormat="1" applyFont="1" applyBorder="1" applyAlignment="1">
      <alignment horizontal="center" vertical="center" wrapText="1"/>
    </xf>
    <xf numFmtId="169" fontId="71" fillId="0" borderId="69" xfId="0" applyNumberFormat="1" applyFont="1" applyBorder="1" applyAlignment="1">
      <alignment horizontal="center" vertical="center" wrapText="1"/>
    </xf>
    <xf numFmtId="169" fontId="71" fillId="0" borderId="70" xfId="0" applyNumberFormat="1" applyFont="1" applyBorder="1" applyAlignment="1">
      <alignment horizontal="center" vertical="center" wrapText="1"/>
    </xf>
    <xf numFmtId="169" fontId="71" fillId="0" borderId="71" xfId="0" applyNumberFormat="1" applyFont="1" applyBorder="1" applyAlignment="1">
      <alignment horizontal="center" vertical="center" wrapText="1"/>
    </xf>
    <xf numFmtId="169" fontId="71" fillId="0" borderId="72" xfId="0" applyNumberFormat="1" applyFont="1" applyBorder="1" applyAlignment="1">
      <alignment horizontal="center" vertical="center" wrapText="1"/>
    </xf>
    <xf numFmtId="169" fontId="73" fillId="0" borderId="73" xfId="0" applyNumberFormat="1" applyFont="1" applyBorder="1" applyAlignment="1">
      <alignment horizontal="center" vertical="center" wrapText="1"/>
    </xf>
    <xf numFmtId="169" fontId="73" fillId="0" borderId="26" xfId="0" applyNumberFormat="1" applyFont="1" applyBorder="1" applyAlignment="1">
      <alignment horizontal="center" vertical="center" wrapText="1"/>
    </xf>
    <xf numFmtId="169" fontId="72" fillId="0" borderId="0" xfId="0" applyNumberFormat="1" applyFont="1" applyAlignment="1">
      <alignment horizontal="center" wrapText="1"/>
    </xf>
    <xf numFmtId="169" fontId="77" fillId="0" borderId="0" xfId="0" applyNumberFormat="1" applyFont="1" applyAlignment="1">
      <alignment horizontal="center" wrapText="1"/>
    </xf>
    <xf numFmtId="169" fontId="0" fillId="0" borderId="44" xfId="0" applyNumberFormat="1" applyBorder="1" applyAlignment="1">
      <alignment horizontal="center" vertical="center" wrapText="1"/>
    </xf>
    <xf numFmtId="169" fontId="71" fillId="0" borderId="25" xfId="0" applyNumberFormat="1" applyFont="1" applyBorder="1" applyAlignment="1">
      <alignment horizontal="center" vertical="center" wrapText="1"/>
    </xf>
    <xf numFmtId="169" fontId="71" fillId="0" borderId="74" xfId="0" applyNumberFormat="1" applyFont="1" applyBorder="1" applyAlignment="1">
      <alignment horizontal="center" vertical="center" wrapText="1"/>
    </xf>
    <xf numFmtId="169" fontId="71" fillId="0" borderId="23" xfId="0" applyNumberFormat="1" applyFont="1" applyBorder="1" applyAlignment="1">
      <alignment horizontal="center" vertical="center" wrapText="1"/>
    </xf>
    <xf numFmtId="169" fontId="71" fillId="0" borderId="40" xfId="0" applyNumberFormat="1" applyFont="1" applyBorder="1" applyAlignment="1">
      <alignment horizontal="center" vertical="center" wrapText="1"/>
    </xf>
    <xf numFmtId="169" fontId="71" fillId="0" borderId="75" xfId="0" applyNumberFormat="1" applyFont="1" applyBorder="1" applyAlignment="1">
      <alignment horizontal="center" vertical="center" wrapText="1"/>
    </xf>
    <xf numFmtId="0" fontId="69" fillId="0" borderId="74" xfId="0" applyNumberFormat="1" applyFont="1" applyBorder="1" applyAlignment="1">
      <alignment horizontal="center" vertical="center" wrapText="1"/>
    </xf>
    <xf numFmtId="0" fontId="69" fillId="0" borderId="23" xfId="0" applyNumberFormat="1" applyFont="1" applyBorder="1" applyAlignment="1">
      <alignment horizontal="center" vertical="center" wrapText="1"/>
    </xf>
    <xf numFmtId="0" fontId="69" fillId="0" borderId="74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192" fontId="69" fillId="0" borderId="74" xfId="42" applyNumberFormat="1" applyFont="1" applyBorder="1" applyAlignment="1">
      <alignment horizontal="center" vertical="center" wrapText="1"/>
    </xf>
    <xf numFmtId="192" fontId="69" fillId="0" borderId="23" xfId="42" applyNumberFormat="1" applyFont="1" applyBorder="1" applyAlignment="1">
      <alignment horizontal="center" vertical="center" wrapText="1"/>
    </xf>
    <xf numFmtId="0" fontId="69" fillId="0" borderId="73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69" fillId="0" borderId="76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77" fillId="0" borderId="77" xfId="0" applyFont="1" applyBorder="1" applyAlignment="1">
      <alignment horizontal="center" vertical="justify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72" fillId="0" borderId="0" xfId="0" applyFont="1" applyAlignment="1">
      <alignment horizontal="center"/>
    </xf>
    <xf numFmtId="0" fontId="79" fillId="0" borderId="28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78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8" fillId="0" borderId="11" xfId="0" applyFont="1" applyBorder="1" applyAlignment="1">
      <alignment horizontal="justify" vertical="justify"/>
    </xf>
    <xf numFmtId="0" fontId="78" fillId="0" borderId="42" xfId="0" applyFont="1" applyBorder="1" applyAlignment="1">
      <alignment horizontal="justify" vertical="justify"/>
    </xf>
    <xf numFmtId="0" fontId="79" fillId="0" borderId="46" xfId="0" applyFont="1" applyBorder="1" applyAlignment="1">
      <alignment horizontal="center" vertical="center"/>
    </xf>
    <xf numFmtId="0" fontId="79" fillId="0" borderId="47" xfId="0" applyFont="1" applyBorder="1" applyAlignment="1">
      <alignment horizontal="center" vertical="center"/>
    </xf>
    <xf numFmtId="0" fontId="79" fillId="0" borderId="78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40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6" fillId="0" borderId="47" xfId="0" applyFont="1" applyBorder="1" applyAlignment="1">
      <alignment horizontal="center" vertical="center" wrapText="1"/>
    </xf>
    <xf numFmtId="0" fontId="66" fillId="0" borderId="69" xfId="0" applyFont="1" applyBorder="1" applyAlignment="1">
      <alignment horizontal="center" vertical="center" wrapText="1"/>
    </xf>
    <xf numFmtId="1" fontId="66" fillId="0" borderId="45" xfId="0" applyNumberFormat="1" applyFont="1" applyBorder="1" applyAlignment="1">
      <alignment horizontal="center" vertical="center" wrapText="1"/>
    </xf>
    <xf numFmtId="1" fontId="66" fillId="0" borderId="11" xfId="0" applyNumberFormat="1" applyFont="1" applyBorder="1" applyAlignment="1">
      <alignment horizontal="center" vertical="center" wrapText="1"/>
    </xf>
    <xf numFmtId="1" fontId="66" fillId="0" borderId="42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1" fontId="66" fillId="0" borderId="70" xfId="0" applyNumberFormat="1" applyFont="1" applyBorder="1" applyAlignment="1">
      <alignment horizontal="center" vertical="center" wrapText="1"/>
    </xf>
    <xf numFmtId="1" fontId="66" fillId="0" borderId="79" xfId="0" applyNumberFormat="1" applyFont="1" applyBorder="1" applyAlignment="1">
      <alignment horizontal="center" vertical="center" wrapText="1"/>
    </xf>
    <xf numFmtId="0" fontId="76" fillId="0" borderId="65" xfId="0" applyFont="1" applyBorder="1" applyAlignment="1">
      <alignment horizontal="center"/>
    </xf>
    <xf numFmtId="0" fontId="76" fillId="0" borderId="30" xfId="0" applyFont="1" applyBorder="1" applyAlignment="1">
      <alignment horizontal="center"/>
    </xf>
    <xf numFmtId="0" fontId="76" fillId="0" borderId="25" xfId="0" applyFont="1" applyBorder="1" applyAlignment="1">
      <alignment horizontal="center"/>
    </xf>
    <xf numFmtId="0" fontId="66" fillId="0" borderId="80" xfId="0" applyFont="1" applyBorder="1" applyAlignment="1">
      <alignment horizontal="left" vertical="center"/>
    </xf>
    <xf numFmtId="0" fontId="66" fillId="0" borderId="47" xfId="0" applyFont="1" applyBorder="1" applyAlignment="1">
      <alignment horizontal="left" vertical="center"/>
    </xf>
    <xf numFmtId="0" fontId="66" fillId="0" borderId="69" xfId="0" applyFont="1" applyBorder="1" applyAlignment="1">
      <alignment horizontal="left" vertical="center"/>
    </xf>
    <xf numFmtId="0" fontId="66" fillId="0" borderId="81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82" xfId="0" applyFont="1" applyBorder="1" applyAlignment="1">
      <alignment horizontal="left" vertical="center"/>
    </xf>
    <xf numFmtId="0" fontId="66" fillId="0" borderId="83" xfId="0" applyFont="1" applyBorder="1" applyAlignment="1">
      <alignment horizontal="left" vertical="center"/>
    </xf>
    <xf numFmtId="0" fontId="66" fillId="0" borderId="40" xfId="0" applyFont="1" applyBorder="1" applyAlignment="1">
      <alignment horizontal="left" vertical="center"/>
    </xf>
    <xf numFmtId="0" fontId="66" fillId="0" borderId="75" xfId="0" applyFont="1" applyBorder="1" applyAlignment="1">
      <alignment horizontal="left" vertical="center"/>
    </xf>
    <xf numFmtId="0" fontId="70" fillId="0" borderId="70" xfId="0" applyFont="1" applyBorder="1" applyAlignment="1">
      <alignment horizontal="center" vertical="center" wrapText="1"/>
    </xf>
    <xf numFmtId="0" fontId="70" fillId="0" borderId="71" xfId="0" applyFont="1" applyBorder="1" applyAlignment="1">
      <alignment horizontal="center" vertical="center" wrapText="1"/>
    </xf>
    <xf numFmtId="0" fontId="70" fillId="0" borderId="72" xfId="0" applyFont="1" applyBorder="1" applyAlignment="1">
      <alignment horizontal="center" vertical="center" wrapText="1"/>
    </xf>
    <xf numFmtId="0" fontId="82" fillId="0" borderId="67" xfId="0" applyFont="1" applyBorder="1" applyAlignment="1">
      <alignment horizontal="center" vertical="center" wrapText="1"/>
    </xf>
    <xf numFmtId="0" fontId="82" fillId="0" borderId="30" xfId="0" applyFont="1" applyBorder="1" applyAlignment="1">
      <alignment horizontal="center" vertical="center" wrapText="1"/>
    </xf>
    <xf numFmtId="0" fontId="83" fillId="0" borderId="67" xfId="0" applyFont="1" applyBorder="1" applyAlignment="1">
      <alignment horizontal="center"/>
    </xf>
    <xf numFmtId="0" fontId="83" fillId="0" borderId="25" xfId="0" applyFont="1" applyBorder="1" applyAlignment="1">
      <alignment horizontal="center"/>
    </xf>
    <xf numFmtId="0" fontId="81" fillId="0" borderId="45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1" fontId="81" fillId="0" borderId="45" xfId="0" applyNumberFormat="1" applyFont="1" applyBorder="1" applyAlignment="1">
      <alignment horizontal="center" vertical="center" wrapText="1"/>
    </xf>
    <xf numFmtId="1" fontId="81" fillId="0" borderId="11" xfId="0" applyNumberFormat="1" applyFont="1" applyBorder="1" applyAlignment="1">
      <alignment horizontal="center" vertical="center" wrapText="1"/>
    </xf>
    <xf numFmtId="0" fontId="83" fillId="0" borderId="65" xfId="0" applyFont="1" applyBorder="1" applyAlignment="1">
      <alignment horizontal="center"/>
    </xf>
    <xf numFmtId="0" fontId="83" fillId="0" borderId="30" xfId="0" applyFont="1" applyBorder="1" applyAlignment="1">
      <alignment horizontal="center"/>
    </xf>
    <xf numFmtId="0" fontId="82" fillId="0" borderId="70" xfId="0" applyFont="1" applyBorder="1" applyAlignment="1">
      <alignment horizontal="center" vertical="center" wrapText="1"/>
    </xf>
    <xf numFmtId="0" fontId="82" fillId="0" borderId="71" xfId="0" applyFont="1" applyBorder="1" applyAlignment="1">
      <alignment horizontal="center" vertical="center" wrapText="1"/>
    </xf>
    <xf numFmtId="0" fontId="82" fillId="0" borderId="72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38" xfId="0" applyFont="1" applyBorder="1" applyAlignment="1">
      <alignment horizontal="center" vertical="center"/>
    </xf>
    <xf numFmtId="0" fontId="81" fillId="0" borderId="80" xfId="0" applyFont="1" applyBorder="1" applyAlignment="1">
      <alignment horizontal="center" vertical="center"/>
    </xf>
    <xf numFmtId="0" fontId="81" fillId="0" borderId="47" xfId="0" applyFont="1" applyBorder="1" applyAlignment="1">
      <alignment horizontal="center" vertical="center"/>
    </xf>
    <xf numFmtId="0" fontId="81" fillId="0" borderId="69" xfId="0" applyFont="1" applyBorder="1" applyAlignment="1">
      <alignment horizontal="center" vertical="center"/>
    </xf>
    <xf numFmtId="0" fontId="81" fillId="0" borderId="81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82" xfId="0" applyFont="1" applyBorder="1" applyAlignment="1">
      <alignment horizontal="center" vertical="center"/>
    </xf>
    <xf numFmtId="1" fontId="81" fillId="0" borderId="77" xfId="0" applyNumberFormat="1" applyFont="1" applyBorder="1" applyAlignment="1">
      <alignment horizontal="center" vertical="center" wrapText="1"/>
    </xf>
    <xf numFmtId="1" fontId="81" fillId="0" borderId="17" xfId="0" applyNumberFormat="1" applyFont="1" applyBorder="1" applyAlignment="1">
      <alignment horizontal="center" vertical="center" wrapText="1"/>
    </xf>
    <xf numFmtId="1" fontId="8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\Renstra%202016-2021%20kantor%20camat%20pengabuan\tabel-tabel%20cop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6\LPPD%202016%20ASLI\LPPD%202016\LAP.%20PENDUKUNG\LPPK%20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7\LPPK%20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KA%202018%20PENGABUAN%20PLAP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NSTRA%202018%20FINAL\Tabel%20Tabel%202018%20k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 2.1"/>
      <sheetName val="Tabel 2.2"/>
      <sheetName val="Tabel 5.1"/>
      <sheetName val="Tabel 6.1 "/>
      <sheetName val="Tabel Visi misi yg pakai"/>
      <sheetName val="Tabel 4.2"/>
      <sheetName val="Sheet1"/>
      <sheetName val="Tabel 2.11"/>
      <sheetName val="Tabel 2.9"/>
      <sheetName val="Tabel 4.1"/>
    </sheetNames>
    <sheetDataSet>
      <sheetData sheetId="2">
        <row r="114">
          <cell r="S114">
            <v>50000000</v>
          </cell>
        </row>
        <row r="122">
          <cell r="S122">
            <v>50000000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ngantar"/>
      <sheetName val="LPPK 01 2016"/>
      <sheetName val="LPPK 02 2016"/>
      <sheetName val="LPPK 03 2016"/>
      <sheetName val="LPPK 04 2016"/>
      <sheetName val="LPPK 05 2016"/>
      <sheetName val="LPPK 06 2016 "/>
      <sheetName val="LPPK 07 2016 "/>
      <sheetName val="LPPK 08 2016"/>
      <sheetName val="LPPK 09 2016"/>
      <sheetName val="LPPK 10 2016 "/>
      <sheetName val="LPPK 11 2016"/>
      <sheetName val="LPPK 12 2016"/>
    </sheetNames>
    <sheetDataSet>
      <sheetData sheetId="12">
        <row r="24">
          <cell r="O24">
            <v>756000</v>
          </cell>
        </row>
        <row r="76">
          <cell r="O76">
            <v>8474773</v>
          </cell>
        </row>
        <row r="129">
          <cell r="O129">
            <v>27700000</v>
          </cell>
        </row>
        <row r="184">
          <cell r="O184">
            <v>7021570</v>
          </cell>
        </row>
        <row r="239">
          <cell r="O239">
            <v>11152010</v>
          </cell>
        </row>
        <row r="294">
          <cell r="O294">
            <v>3146000</v>
          </cell>
        </row>
        <row r="348">
          <cell r="O348">
            <v>2135650</v>
          </cell>
        </row>
        <row r="402">
          <cell r="O402">
            <v>6000000</v>
          </cell>
        </row>
        <row r="455">
          <cell r="O455">
            <v>4200000</v>
          </cell>
        </row>
        <row r="510">
          <cell r="O510">
            <v>66705000</v>
          </cell>
        </row>
        <row r="563">
          <cell r="O563">
            <v>11000000</v>
          </cell>
        </row>
        <row r="618">
          <cell r="O618">
            <v>77211300</v>
          </cell>
        </row>
        <row r="673">
          <cell r="O673">
            <v>5750000</v>
          </cell>
        </row>
        <row r="727">
          <cell r="O727">
            <v>9350000</v>
          </cell>
        </row>
        <row r="779">
          <cell r="O779">
            <v>0</v>
          </cell>
        </row>
        <row r="835">
          <cell r="O835">
            <v>8000000</v>
          </cell>
        </row>
        <row r="889">
          <cell r="O889">
            <v>7850000</v>
          </cell>
        </row>
        <row r="945">
          <cell r="O945">
            <v>93000000</v>
          </cell>
        </row>
        <row r="997">
          <cell r="O997">
            <v>145775000</v>
          </cell>
        </row>
        <row r="1060">
          <cell r="O1060">
            <v>57925000</v>
          </cell>
        </row>
        <row r="1118">
          <cell r="O1118">
            <v>19505000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ngantar"/>
      <sheetName val="LPPK 01 2017"/>
      <sheetName val="REKAP 01"/>
      <sheetName val="LPPK 02 2017"/>
      <sheetName val="REKAP 02 2017"/>
      <sheetName val="LPPK 03 2017"/>
      <sheetName val="REKAP 03 2017"/>
      <sheetName val="LPPK 04 2017"/>
      <sheetName val="REKAP 04 2017"/>
      <sheetName val="LPPK 05 2017"/>
      <sheetName val="REKAP 05 2017"/>
      <sheetName val="LPPK 06 2017"/>
      <sheetName val="REKAP 06 2017"/>
      <sheetName val="LPPK 07 2017"/>
      <sheetName val="REKAP 07 2017"/>
      <sheetName val="LPPK 08 2017"/>
      <sheetName val="REKAP 08 2017"/>
      <sheetName val="LPPK 09 2017"/>
      <sheetName val="REKAP 09 2017"/>
      <sheetName val="LPPK 10 2017"/>
      <sheetName val="REKAP 10 2017"/>
      <sheetName val="LPPK 10 2017 (02)"/>
      <sheetName val="REKAP 10 2017 (2)"/>
      <sheetName val="LPPK 11 2017"/>
      <sheetName val="REKAP 11 2017"/>
      <sheetName val="LPPK 12 2017"/>
      <sheetName val="REKAP 12 2017"/>
      <sheetName val="LPPK 12 2017 pengadaan"/>
      <sheetName val="REKAP 12 2017 pengadaan"/>
      <sheetName val="LPPK 12 2017 Gabungan"/>
      <sheetName val="REKAP 12 2017 Gabungan"/>
      <sheetName val="pengantar (2)"/>
      <sheetName val="Sheet3"/>
    </sheetNames>
    <sheetDataSet>
      <sheetData sheetId="29">
        <row r="21">
          <cell r="D21">
            <v>1116000</v>
          </cell>
        </row>
        <row r="77">
          <cell r="D77">
            <v>25300000</v>
          </cell>
        </row>
        <row r="131">
          <cell r="D131">
            <v>262575000</v>
          </cell>
        </row>
        <row r="180">
          <cell r="D180">
            <v>16051322</v>
          </cell>
        </row>
        <row r="235">
          <cell r="D235">
            <v>27018300</v>
          </cell>
        </row>
        <row r="290">
          <cell r="D290">
            <v>11153000</v>
          </cell>
        </row>
        <row r="346">
          <cell r="D346">
            <v>12945240</v>
          </cell>
        </row>
        <row r="400">
          <cell r="D400">
            <v>12000000</v>
          </cell>
        </row>
        <row r="455">
          <cell r="D455">
            <v>8400000</v>
          </cell>
        </row>
        <row r="509">
          <cell r="D509">
            <v>98500000</v>
          </cell>
        </row>
      </sheetData>
      <sheetData sheetId="30">
        <row r="10">
          <cell r="G10">
            <v>1116000</v>
          </cell>
        </row>
        <row r="11">
          <cell r="G11">
            <v>11821058</v>
          </cell>
        </row>
        <row r="13">
          <cell r="G13">
            <v>260775000</v>
          </cell>
        </row>
        <row r="14">
          <cell r="G14">
            <v>16051322</v>
          </cell>
        </row>
        <row r="15">
          <cell r="G15">
            <v>26539810</v>
          </cell>
        </row>
        <row r="16">
          <cell r="G16">
            <v>11153000</v>
          </cell>
        </row>
        <row r="17">
          <cell r="G17">
            <v>12690110</v>
          </cell>
        </row>
        <row r="19">
          <cell r="G19">
            <v>12000000</v>
          </cell>
        </row>
        <row r="21">
          <cell r="G21">
            <v>8400000</v>
          </cell>
        </row>
        <row r="22">
          <cell r="G22">
            <v>98421700</v>
          </cell>
        </row>
        <row r="25">
          <cell r="F25">
            <v>11500000</v>
          </cell>
          <cell r="G25">
            <v>11500000</v>
          </cell>
        </row>
        <row r="26">
          <cell r="F26">
            <v>27000000</v>
          </cell>
          <cell r="G26">
            <v>26950000</v>
          </cell>
        </row>
        <row r="27">
          <cell r="F27">
            <v>56600000</v>
          </cell>
          <cell r="G27">
            <v>53037300</v>
          </cell>
        </row>
        <row r="28">
          <cell r="F28">
            <v>9900000</v>
          </cell>
          <cell r="G28">
            <v>9650000</v>
          </cell>
        </row>
        <row r="31">
          <cell r="F31">
            <v>13200000</v>
          </cell>
          <cell r="G31">
            <v>13200000</v>
          </cell>
        </row>
        <row r="34">
          <cell r="F34">
            <v>20000000</v>
          </cell>
          <cell r="G34">
            <v>15000000</v>
          </cell>
        </row>
        <row r="39">
          <cell r="F39">
            <v>104000000</v>
          </cell>
          <cell r="G39">
            <v>103730000</v>
          </cell>
        </row>
        <row r="43">
          <cell r="F43">
            <v>119999900</v>
          </cell>
          <cell r="G43">
            <v>75234900</v>
          </cell>
        </row>
        <row r="50">
          <cell r="F50">
            <v>25650000</v>
          </cell>
          <cell r="G50">
            <v>25380000</v>
          </cell>
        </row>
        <row r="53">
          <cell r="F53">
            <v>117515000</v>
          </cell>
          <cell r="G53">
            <v>117385600</v>
          </cell>
        </row>
        <row r="56">
          <cell r="F56">
            <v>216650000</v>
          </cell>
          <cell r="G56">
            <v>216650000</v>
          </cell>
        </row>
        <row r="59">
          <cell r="F59">
            <v>10872650</v>
          </cell>
          <cell r="G59">
            <v>10872650</v>
          </cell>
        </row>
        <row r="62">
          <cell r="F62">
            <v>11926050</v>
          </cell>
          <cell r="G62">
            <v>11926050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PER ABT"/>
      <sheetName val="COPER"/>
      <sheetName val="RKA"/>
      <sheetName val="RKA-SKPD 2.2"/>
      <sheetName val="RKA-GAJI"/>
      <sheetName val="RKA-ADM PERKANTORAN"/>
      <sheetName val="RKA-PEMELIHARAAN"/>
      <sheetName val="RKA-PAKAIAN DINAS"/>
      <sheetName val="RKA-BIMTEK"/>
      <sheetName val="RKA-RASKIN"/>
      <sheetName val="RKA-PKK"/>
      <sheetName val="RKA-PATEN"/>
      <sheetName val="RKA-OLAHRAGA (2)"/>
      <sheetName val="RKA-MTQ (2)"/>
      <sheetName val="RKA-ARAKAN SAHUR"/>
      <sheetName val="RKA-LOMBA DESA"/>
      <sheetName val="RKA-MUSRENBANG"/>
      <sheetName val="Sheet1"/>
    </sheetNames>
    <sheetDataSet>
      <sheetData sheetId="3">
        <row r="9">
          <cell r="F9">
            <v>1116000</v>
          </cell>
          <cell r="G9">
            <v>1230000</v>
          </cell>
          <cell r="H9">
            <v>1350000</v>
          </cell>
        </row>
        <row r="11">
          <cell r="F11">
            <v>18240000</v>
          </cell>
          <cell r="G11">
            <v>20000000</v>
          </cell>
          <cell r="H11">
            <v>22000000</v>
          </cell>
        </row>
        <row r="14">
          <cell r="F14">
            <v>269775000</v>
          </cell>
          <cell r="G14">
            <v>296750000</v>
          </cell>
          <cell r="H14">
            <v>326450000</v>
          </cell>
        </row>
        <row r="16">
          <cell r="F16">
            <v>16076794</v>
          </cell>
          <cell r="G16">
            <v>17684473.4</v>
          </cell>
          <cell r="H16">
            <v>19452920.74</v>
          </cell>
        </row>
        <row r="18">
          <cell r="F18">
            <v>17590300</v>
          </cell>
          <cell r="G18">
            <v>19349330</v>
          </cell>
          <cell r="H18">
            <v>21284263</v>
          </cell>
        </row>
        <row r="20">
          <cell r="F20">
            <v>11922500</v>
          </cell>
          <cell r="G20">
            <v>13114750</v>
          </cell>
          <cell r="H20">
            <v>14426225</v>
          </cell>
        </row>
        <row r="23">
          <cell r="F23">
            <v>3762118</v>
          </cell>
          <cell r="G23">
            <v>4138329.8</v>
          </cell>
          <cell r="H23">
            <v>4552162.779999999</v>
          </cell>
        </row>
        <row r="26">
          <cell r="F26">
            <v>12000000</v>
          </cell>
          <cell r="G26">
            <v>13200000</v>
          </cell>
          <cell r="H26">
            <v>14520000</v>
          </cell>
        </row>
        <row r="28">
          <cell r="F28">
            <v>8400000</v>
          </cell>
          <cell r="G28">
            <v>9240000</v>
          </cell>
          <cell r="H28">
            <v>10164000</v>
          </cell>
        </row>
        <row r="30">
          <cell r="F30">
            <v>116980000</v>
          </cell>
          <cell r="G30">
            <v>128678000</v>
          </cell>
          <cell r="H30">
            <v>141545800</v>
          </cell>
        </row>
        <row r="35">
          <cell r="F35">
            <v>27000000</v>
          </cell>
          <cell r="G35">
            <v>29700000</v>
          </cell>
          <cell r="H35">
            <v>32670000</v>
          </cell>
        </row>
        <row r="38">
          <cell r="F38">
            <v>57300000</v>
          </cell>
          <cell r="G38">
            <v>63030000</v>
          </cell>
          <cell r="H38">
            <v>69333000</v>
          </cell>
        </row>
        <row r="40">
          <cell r="F40">
            <v>7100000</v>
          </cell>
          <cell r="G40">
            <v>7810000</v>
          </cell>
          <cell r="H40">
            <v>8591000</v>
          </cell>
        </row>
        <row r="43">
          <cell r="F43">
            <v>13800000</v>
          </cell>
          <cell r="G43">
            <v>15180000</v>
          </cell>
          <cell r="H43">
            <v>16698000</v>
          </cell>
        </row>
        <row r="46">
          <cell r="F46">
            <v>20000000</v>
          </cell>
          <cell r="G46">
            <v>22000000</v>
          </cell>
          <cell r="H46">
            <v>24200000</v>
          </cell>
        </row>
        <row r="49">
          <cell r="F49">
            <v>100700000</v>
          </cell>
          <cell r="G49">
            <v>110770000</v>
          </cell>
          <cell r="H49">
            <v>121847000</v>
          </cell>
        </row>
        <row r="52">
          <cell r="F52">
            <v>60205000</v>
          </cell>
          <cell r="G52">
            <v>66225500</v>
          </cell>
          <cell r="H52">
            <v>72848050</v>
          </cell>
        </row>
        <row r="55">
          <cell r="F55">
            <v>28650000</v>
          </cell>
          <cell r="G55">
            <v>31515000</v>
          </cell>
          <cell r="H55">
            <v>34666500</v>
          </cell>
        </row>
        <row r="58">
          <cell r="F58">
            <v>114445000</v>
          </cell>
          <cell r="G58">
            <v>210000000</v>
          </cell>
          <cell r="H58">
            <v>150000000</v>
          </cell>
        </row>
        <row r="61">
          <cell r="F61">
            <v>143850000</v>
          </cell>
          <cell r="G61">
            <v>158235000</v>
          </cell>
          <cell r="H61">
            <v>174058500</v>
          </cell>
        </row>
        <row r="62">
          <cell r="G62">
            <v>12287000</v>
          </cell>
        </row>
        <row r="65">
          <cell r="F65">
            <v>31700000</v>
          </cell>
          <cell r="G65">
            <v>34870000</v>
          </cell>
          <cell r="H65">
            <v>38357000</v>
          </cell>
        </row>
        <row r="68">
          <cell r="F68">
            <v>14400000</v>
          </cell>
          <cell r="G68">
            <v>15840000</v>
          </cell>
          <cell r="H68">
            <v>17424000</v>
          </cell>
        </row>
        <row r="71">
          <cell r="F71">
            <v>14400000</v>
          </cell>
          <cell r="G71">
            <v>15840000</v>
          </cell>
          <cell r="H71">
            <v>17424000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 T-C 23"/>
      <sheetName val="Tabel T-C 24"/>
      <sheetName val="Tabel T-C 25"/>
      <sheetName val="Tabel T-C 26"/>
      <sheetName val="Tabel T-C 27"/>
      <sheetName val="Tabel T-C 28"/>
      <sheetName val="Tabel Visi misi yg pakai"/>
    </sheetNames>
    <sheetDataSet>
      <sheetData sheetId="4">
        <row r="116">
          <cell r="L116">
            <v>18000000</v>
          </cell>
        </row>
        <row r="130">
          <cell r="L130">
            <v>22000000</v>
          </cell>
        </row>
        <row r="143">
          <cell r="L143">
            <v>5400000</v>
          </cell>
        </row>
        <row r="172">
          <cell r="L172">
            <v>19000000</v>
          </cell>
        </row>
        <row r="186">
          <cell r="L186">
            <v>96600000</v>
          </cell>
        </row>
        <row r="212">
          <cell r="L212">
            <v>79100000</v>
          </cell>
        </row>
      </sheetData>
      <sheetData sheetId="5">
        <row r="15">
          <cell r="F15">
            <v>900000</v>
          </cell>
          <cell r="H15">
            <v>1350000</v>
          </cell>
        </row>
        <row r="22">
          <cell r="F22">
            <v>22500000</v>
          </cell>
          <cell r="H22">
            <v>35700000</v>
          </cell>
        </row>
        <row r="31">
          <cell r="F31">
            <v>25675000</v>
          </cell>
          <cell r="H31">
            <v>156650000</v>
          </cell>
        </row>
        <row r="38">
          <cell r="F38">
            <v>7757800</v>
          </cell>
          <cell r="H38">
            <v>14906299</v>
          </cell>
        </row>
        <row r="46">
          <cell r="F46">
            <v>5118300</v>
          </cell>
          <cell r="H46">
            <v>23653750</v>
          </cell>
        </row>
        <row r="53">
          <cell r="F53">
            <v>4250000</v>
          </cell>
          <cell r="H53">
            <v>7000000</v>
          </cell>
        </row>
        <row r="62">
          <cell r="F62">
            <v>1196600</v>
          </cell>
          <cell r="H62">
            <v>1791900</v>
          </cell>
        </row>
        <row r="71">
          <cell r="F71">
            <v>6000000</v>
          </cell>
        </row>
        <row r="79">
          <cell r="F79">
            <v>4200000</v>
          </cell>
          <cell r="H79">
            <v>9900000</v>
          </cell>
        </row>
        <row r="86">
          <cell r="F86">
            <v>56350000</v>
          </cell>
          <cell r="H86">
            <v>62000000</v>
          </cell>
        </row>
        <row r="101">
          <cell r="F101">
            <v>59210000</v>
          </cell>
        </row>
        <row r="108">
          <cell r="F108">
            <v>0</v>
          </cell>
          <cell r="H108">
            <v>35250000</v>
          </cell>
          <cell r="J108">
            <v>33950000</v>
          </cell>
          <cell r="L108">
            <v>37450000</v>
          </cell>
          <cell r="N108">
            <v>44940000</v>
          </cell>
        </row>
        <row r="122">
          <cell r="F122">
            <v>0</v>
          </cell>
        </row>
        <row r="129">
          <cell r="F129">
            <v>11000000</v>
          </cell>
        </row>
        <row r="135">
          <cell r="F135">
            <v>62040000</v>
          </cell>
        </row>
        <row r="142">
          <cell r="F142">
            <v>3600000</v>
          </cell>
        </row>
        <row r="148">
          <cell r="F148">
            <v>4000000</v>
          </cell>
        </row>
        <row r="159">
          <cell r="F159">
            <v>11450000</v>
          </cell>
        </row>
        <row r="172">
          <cell r="F172">
            <v>10000000</v>
          </cell>
        </row>
        <row r="183">
          <cell r="F183">
            <v>87600000</v>
          </cell>
          <cell r="H183">
            <v>96600000</v>
          </cell>
          <cell r="J183">
            <v>127538500</v>
          </cell>
          <cell r="L183">
            <v>127992250</v>
          </cell>
          <cell r="N183">
            <v>153590700</v>
          </cell>
        </row>
        <row r="209">
          <cell r="F209">
            <v>24370600</v>
          </cell>
          <cell r="H209">
            <v>79100000</v>
          </cell>
          <cell r="J209">
            <v>73100950</v>
          </cell>
        </row>
        <row r="221">
          <cell r="F221">
            <v>126242200</v>
          </cell>
        </row>
        <row r="232">
          <cell r="F232">
            <v>79795000</v>
          </cell>
        </row>
        <row r="242">
          <cell r="F242">
            <v>9250000</v>
          </cell>
        </row>
        <row r="251">
          <cell r="F251">
            <v>3850000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3"/>
  <sheetViews>
    <sheetView view="pageBreakPreview" zoomScale="85" zoomScaleNormal="90" zoomScaleSheetLayoutView="85" zoomScalePageLayoutView="0" workbookViewId="0" topLeftCell="O1">
      <pane ySplit="1605" topLeftCell="A1" activePane="bottomLeft" state="split"/>
      <selection pane="topLeft" activeCell="K10" sqref="K10:L10"/>
      <selection pane="bottomLeft" activeCell="AA13" sqref="AA13"/>
    </sheetView>
  </sheetViews>
  <sheetFormatPr defaultColWidth="9.140625" defaultRowHeight="15"/>
  <cols>
    <col min="1" max="1" width="3.7109375" style="46" customWidth="1"/>
    <col min="2" max="2" width="13.00390625" style="46" customWidth="1"/>
    <col min="3" max="3" width="19.140625" style="46" customWidth="1"/>
    <col min="4" max="4" width="15.421875" style="48" customWidth="1"/>
    <col min="5" max="5" width="11.57421875" style="49" customWidth="1"/>
    <col min="6" max="6" width="7.140625" style="49" customWidth="1"/>
    <col min="7" max="7" width="5.28125" style="49" customWidth="1"/>
    <col min="8" max="8" width="13.28125" style="46" customWidth="1"/>
    <col min="9" max="9" width="4.57421875" style="46" customWidth="1"/>
    <col min="10" max="10" width="12.00390625" style="46" customWidth="1"/>
    <col min="11" max="11" width="4.57421875" style="46" customWidth="1"/>
    <col min="12" max="12" width="12.140625" style="46" customWidth="1"/>
    <col min="13" max="13" width="4.57421875" style="46" customWidth="1"/>
    <col min="14" max="14" width="13.421875" style="46" customWidth="1"/>
    <col min="15" max="15" width="4.57421875" style="49" customWidth="1"/>
    <col min="16" max="16" width="13.28125" style="46" customWidth="1"/>
    <col min="17" max="17" width="5.421875" style="49" customWidth="1"/>
    <col min="18" max="18" width="12.8515625" style="46" customWidth="1"/>
    <col min="19" max="19" width="5.00390625" style="46" customWidth="1"/>
    <col min="20" max="20" width="12.421875" style="46" customWidth="1"/>
    <col min="21" max="21" width="5.00390625" style="49" customWidth="1"/>
    <col min="22" max="22" width="12.00390625" style="46" customWidth="1"/>
    <col min="23" max="23" width="5.00390625" style="46" customWidth="1"/>
    <col min="24" max="24" width="11.8515625" style="46" customWidth="1"/>
    <col min="25" max="25" width="4.8515625" style="46" customWidth="1"/>
    <col min="26" max="26" width="13.00390625" style="46" customWidth="1"/>
    <col min="27" max="27" width="5.28125" style="46" customWidth="1"/>
    <col min="28" max="28" width="14.57421875" style="46" customWidth="1"/>
    <col min="29" max="29" width="5.00390625" style="46" customWidth="1"/>
    <col min="30" max="31" width="4.57421875" style="46" customWidth="1"/>
    <col min="32" max="33" width="4.8515625" style="46" customWidth="1"/>
    <col min="34" max="37" width="4.7109375" style="46" customWidth="1"/>
    <col min="38" max="38" width="4.8515625" style="46" customWidth="1"/>
    <col min="39" max="39" width="10.140625" style="50" customWidth="1"/>
    <col min="40" max="41" width="9.140625" style="46" customWidth="1"/>
    <col min="42" max="42" width="19.28125" style="46" customWidth="1"/>
    <col min="43" max="16384" width="9.140625" style="46" customWidth="1"/>
  </cols>
  <sheetData>
    <row r="2" spans="2:39" ht="15">
      <c r="B2" s="459" t="s">
        <v>106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</row>
    <row r="3" spans="2:39" ht="15">
      <c r="B3" s="459" t="s">
        <v>290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</row>
    <row r="4" spans="2:39" ht="15">
      <c r="B4" s="459" t="s">
        <v>107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</row>
    <row r="5" spans="2:39" ht="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</row>
    <row r="6" spans="2:39" ht="15"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</row>
    <row r="7" ht="8.25" customHeight="1" thickBot="1"/>
    <row r="8" spans="1:39" ht="58.5" customHeight="1" thickTop="1">
      <c r="A8" s="461" t="s">
        <v>75</v>
      </c>
      <c r="B8" s="456" t="s">
        <v>108</v>
      </c>
      <c r="C8" s="463" t="s">
        <v>1</v>
      </c>
      <c r="D8" s="463" t="s">
        <v>2</v>
      </c>
      <c r="E8" s="463" t="s">
        <v>109</v>
      </c>
      <c r="F8" s="451" t="s">
        <v>110</v>
      </c>
      <c r="G8" s="452"/>
      <c r="H8" s="453"/>
      <c r="I8" s="451" t="s">
        <v>111</v>
      </c>
      <c r="J8" s="452"/>
      <c r="K8" s="452"/>
      <c r="L8" s="452"/>
      <c r="M8" s="452"/>
      <c r="N8" s="452"/>
      <c r="O8" s="452"/>
      <c r="P8" s="452"/>
      <c r="Q8" s="452"/>
      <c r="R8" s="453"/>
      <c r="S8" s="454" t="s">
        <v>112</v>
      </c>
      <c r="T8" s="455"/>
      <c r="U8" s="455"/>
      <c r="V8" s="455"/>
      <c r="W8" s="455"/>
      <c r="X8" s="455"/>
      <c r="Y8" s="455"/>
      <c r="Z8" s="455"/>
      <c r="AA8" s="455"/>
      <c r="AB8" s="456"/>
      <c r="AC8" s="454" t="s">
        <v>113</v>
      </c>
      <c r="AD8" s="455"/>
      <c r="AE8" s="455"/>
      <c r="AF8" s="455"/>
      <c r="AG8" s="455"/>
      <c r="AH8" s="455"/>
      <c r="AI8" s="455"/>
      <c r="AJ8" s="455"/>
      <c r="AK8" s="455"/>
      <c r="AL8" s="456"/>
      <c r="AM8" s="457" t="s">
        <v>114</v>
      </c>
    </row>
    <row r="9" spans="1:39" ht="12.75" customHeight="1">
      <c r="A9" s="441"/>
      <c r="B9" s="462"/>
      <c r="C9" s="464"/>
      <c r="D9" s="464"/>
      <c r="E9" s="464"/>
      <c r="F9" s="443"/>
      <c r="G9" s="465"/>
      <c r="H9" s="466"/>
      <c r="I9" s="438">
        <v>2011</v>
      </c>
      <c r="J9" s="439"/>
      <c r="K9" s="438">
        <v>2012</v>
      </c>
      <c r="L9" s="439"/>
      <c r="M9" s="438">
        <v>2013</v>
      </c>
      <c r="N9" s="439"/>
      <c r="O9" s="438">
        <v>2014</v>
      </c>
      <c r="P9" s="439"/>
      <c r="Q9" s="438">
        <v>2015</v>
      </c>
      <c r="R9" s="439"/>
      <c r="S9" s="438">
        <v>2011</v>
      </c>
      <c r="T9" s="439"/>
      <c r="U9" s="438">
        <v>2012</v>
      </c>
      <c r="V9" s="439"/>
      <c r="W9" s="438">
        <v>2013</v>
      </c>
      <c r="X9" s="439"/>
      <c r="Y9" s="438">
        <v>2014</v>
      </c>
      <c r="Z9" s="439"/>
      <c r="AA9" s="438">
        <v>2015</v>
      </c>
      <c r="AB9" s="439"/>
      <c r="AC9" s="438">
        <v>2011</v>
      </c>
      <c r="AD9" s="439"/>
      <c r="AE9" s="438">
        <v>2012</v>
      </c>
      <c r="AF9" s="439"/>
      <c r="AG9" s="438">
        <v>2013</v>
      </c>
      <c r="AH9" s="439"/>
      <c r="AI9" s="438">
        <v>2014</v>
      </c>
      <c r="AJ9" s="439"/>
      <c r="AK9" s="438">
        <v>2015</v>
      </c>
      <c r="AL9" s="439"/>
      <c r="AM9" s="458"/>
    </row>
    <row r="10" spans="1:39" ht="15" customHeight="1">
      <c r="A10" s="440">
        <v>1</v>
      </c>
      <c r="B10" s="442">
        <v>2</v>
      </c>
      <c r="C10" s="444">
        <v>3</v>
      </c>
      <c r="D10" s="446">
        <v>4</v>
      </c>
      <c r="E10" s="444">
        <v>5</v>
      </c>
      <c r="F10" s="448">
        <v>6</v>
      </c>
      <c r="G10" s="449"/>
      <c r="H10" s="450"/>
      <c r="I10" s="430">
        <v>7</v>
      </c>
      <c r="J10" s="431"/>
      <c r="K10" s="430">
        <v>8</v>
      </c>
      <c r="L10" s="431"/>
      <c r="M10" s="430">
        <v>9</v>
      </c>
      <c r="N10" s="431"/>
      <c r="O10" s="430">
        <v>10</v>
      </c>
      <c r="P10" s="431"/>
      <c r="Q10" s="430">
        <v>11</v>
      </c>
      <c r="R10" s="431"/>
      <c r="S10" s="430">
        <v>12</v>
      </c>
      <c r="T10" s="431"/>
      <c r="U10" s="430">
        <v>13</v>
      </c>
      <c r="V10" s="431"/>
      <c r="W10" s="430">
        <v>14</v>
      </c>
      <c r="X10" s="431"/>
      <c r="Y10" s="430">
        <v>15</v>
      </c>
      <c r="Z10" s="431"/>
      <c r="AA10" s="430">
        <v>16</v>
      </c>
      <c r="AB10" s="431"/>
      <c r="AC10" s="430">
        <v>17</v>
      </c>
      <c r="AD10" s="431"/>
      <c r="AE10" s="430">
        <v>18</v>
      </c>
      <c r="AF10" s="431"/>
      <c r="AG10" s="430">
        <v>19</v>
      </c>
      <c r="AH10" s="431"/>
      <c r="AI10" s="430">
        <v>20</v>
      </c>
      <c r="AJ10" s="431"/>
      <c r="AK10" s="430">
        <v>21</v>
      </c>
      <c r="AL10" s="431"/>
      <c r="AM10" s="432">
        <v>22</v>
      </c>
    </row>
    <row r="11" spans="1:39" ht="18" customHeight="1">
      <c r="A11" s="441"/>
      <c r="B11" s="443"/>
      <c r="C11" s="445"/>
      <c r="D11" s="447"/>
      <c r="E11" s="445"/>
      <c r="F11" s="51" t="s">
        <v>72</v>
      </c>
      <c r="G11" s="52" t="s">
        <v>78</v>
      </c>
      <c r="H11" s="52" t="s">
        <v>79</v>
      </c>
      <c r="I11" s="52" t="s">
        <v>78</v>
      </c>
      <c r="J11" s="52" t="s">
        <v>79</v>
      </c>
      <c r="K11" s="52" t="s">
        <v>78</v>
      </c>
      <c r="L11" s="52" t="s">
        <v>79</v>
      </c>
      <c r="M11" s="52" t="s">
        <v>78</v>
      </c>
      <c r="N11" s="52" t="s">
        <v>79</v>
      </c>
      <c r="O11" s="52" t="s">
        <v>78</v>
      </c>
      <c r="P11" s="52" t="s">
        <v>79</v>
      </c>
      <c r="Q11" s="52" t="s">
        <v>78</v>
      </c>
      <c r="R11" s="52" t="s">
        <v>79</v>
      </c>
      <c r="S11" s="52" t="s">
        <v>78</v>
      </c>
      <c r="T11" s="52" t="s">
        <v>79</v>
      </c>
      <c r="U11" s="52" t="s">
        <v>78</v>
      </c>
      <c r="V11" s="52" t="s">
        <v>79</v>
      </c>
      <c r="W11" s="52" t="s">
        <v>78</v>
      </c>
      <c r="X11" s="52" t="s">
        <v>79</v>
      </c>
      <c r="Y11" s="52" t="s">
        <v>78</v>
      </c>
      <c r="Z11" s="52" t="s">
        <v>79</v>
      </c>
      <c r="AA11" s="52" t="s">
        <v>78</v>
      </c>
      <c r="AB11" s="52" t="s">
        <v>79</v>
      </c>
      <c r="AC11" s="52" t="s">
        <v>78</v>
      </c>
      <c r="AD11" s="52" t="s">
        <v>79</v>
      </c>
      <c r="AE11" s="52" t="s">
        <v>78</v>
      </c>
      <c r="AF11" s="52" t="s">
        <v>79</v>
      </c>
      <c r="AG11" s="52" t="s">
        <v>78</v>
      </c>
      <c r="AH11" s="52" t="s">
        <v>79</v>
      </c>
      <c r="AI11" s="52" t="s">
        <v>78</v>
      </c>
      <c r="AJ11" s="52" t="s">
        <v>79</v>
      </c>
      <c r="AK11" s="52" t="s">
        <v>78</v>
      </c>
      <c r="AL11" s="52" t="s">
        <v>79</v>
      </c>
      <c r="AM11" s="433"/>
    </row>
    <row r="12" spans="1:39" ht="15">
      <c r="A12" s="53"/>
      <c r="B12" s="54"/>
      <c r="C12" s="55"/>
      <c r="D12" s="56"/>
      <c r="E12" s="57"/>
      <c r="F12" s="58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9"/>
    </row>
    <row r="13" spans="1:39" s="68" customFormat="1" ht="88.5" customHeight="1">
      <c r="A13" s="60"/>
      <c r="B13" s="61"/>
      <c r="C13" s="62" t="s">
        <v>80</v>
      </c>
      <c r="D13" s="63"/>
      <c r="E13" s="64"/>
      <c r="F13" s="65"/>
      <c r="G13" s="64"/>
      <c r="H13" s="66">
        <f>H14+H27+H36+H39+H41+H44+H47+H50+H52+H54</f>
        <v>6883703919</v>
      </c>
      <c r="I13" s="64"/>
      <c r="J13" s="66">
        <f>J14+J27+J36+J39+J41+J44+J47+J50+J52+J54</f>
        <v>405382500</v>
      </c>
      <c r="K13" s="64"/>
      <c r="L13" s="66">
        <f>L14+L27+L36+L39+L41+L44+L47+L50+L52+L54</f>
        <v>988422248</v>
      </c>
      <c r="M13" s="64"/>
      <c r="N13" s="66">
        <f>N14+N27+N36+N39+N41+N44+N47+N50+N52+N54</f>
        <v>1333071010</v>
      </c>
      <c r="O13" s="64"/>
      <c r="P13" s="66">
        <f>P14+P27+P36+P39+P41+P44+P47+P50+P52+P54</f>
        <v>1998833600</v>
      </c>
      <c r="Q13" s="64"/>
      <c r="R13" s="66">
        <f>R14+R27+R36+R39+R41+R44+R47+R50+R52+R54</f>
        <v>1435941200</v>
      </c>
      <c r="S13" s="45"/>
      <c r="T13" s="66">
        <f>T14+T27+T36+T39+T41+T44+T47+T50+T52+T54</f>
        <v>401119371</v>
      </c>
      <c r="U13" s="64"/>
      <c r="V13" s="66">
        <f>V14+V27+V36+V39+V41+V44+V47+V50+V52+V54</f>
        <v>813443434</v>
      </c>
      <c r="W13" s="45"/>
      <c r="X13" s="66">
        <f>X14+X27+X36+X39+X41+X44+X47+X50+X52+X54</f>
        <v>788781607</v>
      </c>
      <c r="Y13" s="45"/>
      <c r="Z13" s="66">
        <f>Z14+Z27+Z36+Z39+Z41+Z44+Z47+Z50+Z52+Z54</f>
        <v>1168551893</v>
      </c>
      <c r="AA13" s="45"/>
      <c r="AB13" s="66">
        <f>AB14+AB27+AB36+AB39+AB41+AB44+AB47+AB50+AB52+AB54</f>
        <v>914671238</v>
      </c>
      <c r="AC13" s="45">
        <v>100</v>
      </c>
      <c r="AD13" s="62">
        <f>(T13/J13)*100</f>
        <v>98.9483687628351</v>
      </c>
      <c r="AE13" s="64">
        <v>100</v>
      </c>
      <c r="AF13" s="62">
        <f>(V13/L13)*100</f>
        <v>82.29715950303053</v>
      </c>
      <c r="AG13" s="45">
        <v>100</v>
      </c>
      <c r="AH13" s="62">
        <f>(X13/N13)*100</f>
        <v>59.17026183023813</v>
      </c>
      <c r="AI13" s="45">
        <v>100</v>
      </c>
      <c r="AJ13" s="62">
        <f>(Z13/P13)*100</f>
        <v>58.46168950732067</v>
      </c>
      <c r="AK13" s="45">
        <v>100</v>
      </c>
      <c r="AL13" s="62">
        <f>(AB13/R13)*100</f>
        <v>63.69837692518329</v>
      </c>
      <c r="AM13" s="67"/>
    </row>
    <row r="14" spans="1:39" s="73" customFormat="1" ht="103.5" customHeight="1">
      <c r="A14" s="69">
        <v>1</v>
      </c>
      <c r="B14" s="434" t="s">
        <v>171</v>
      </c>
      <c r="C14" s="62" t="s">
        <v>7</v>
      </c>
      <c r="D14" s="66" t="s">
        <v>115</v>
      </c>
      <c r="E14" s="70"/>
      <c r="F14" s="71" t="s">
        <v>65</v>
      </c>
      <c r="G14" s="70">
        <v>100</v>
      </c>
      <c r="H14" s="66">
        <f>SUM(H15:H25)</f>
        <v>3214107835</v>
      </c>
      <c r="I14" s="70">
        <v>100</v>
      </c>
      <c r="J14" s="62">
        <f>SUM(J15:J25)</f>
        <v>150868500</v>
      </c>
      <c r="K14" s="70">
        <v>100</v>
      </c>
      <c r="L14" s="62">
        <f>SUM(L15:L25)</f>
        <v>167153500</v>
      </c>
      <c r="M14" s="70">
        <v>100</v>
      </c>
      <c r="N14" s="62">
        <f>SUM(N15:N25)</f>
        <v>194161500</v>
      </c>
      <c r="O14" s="70">
        <v>100</v>
      </c>
      <c r="P14" s="62">
        <f>SUM(P15:P25)</f>
        <v>225788900</v>
      </c>
      <c r="Q14" s="70">
        <v>100</v>
      </c>
      <c r="R14" s="62">
        <f>SUM(R15:R25)</f>
        <v>243291900</v>
      </c>
      <c r="S14" s="62">
        <v>100</v>
      </c>
      <c r="T14" s="62">
        <f>SUM(T15:T25)</f>
        <v>146952371</v>
      </c>
      <c r="U14" s="70">
        <v>100</v>
      </c>
      <c r="V14" s="66">
        <f>SUM(V15:V25)</f>
        <v>157421134</v>
      </c>
      <c r="W14" s="62">
        <v>100</v>
      </c>
      <c r="X14" s="66">
        <f>SUM(X15:X25)</f>
        <v>172704097</v>
      </c>
      <c r="Y14" s="62">
        <v>100</v>
      </c>
      <c r="Z14" s="66">
        <f>SUM(Z15:Z25)</f>
        <v>196112693</v>
      </c>
      <c r="AA14" s="62">
        <v>100</v>
      </c>
      <c r="AB14" s="62">
        <f>SUM(AB15:AB25)</f>
        <v>229625938</v>
      </c>
      <c r="AC14" s="62">
        <f>SUM(AC15:AC25)/11</f>
        <v>100</v>
      </c>
      <c r="AD14" s="62">
        <f>(T14/J14)*100</f>
        <v>97.40427657198157</v>
      </c>
      <c r="AE14" s="62">
        <f>SUM(AE15:AE25)/11</f>
        <v>100</v>
      </c>
      <c r="AF14" s="62">
        <f>(V14/L14)*100</f>
        <v>94.17758766642636</v>
      </c>
      <c r="AG14" s="62">
        <f>SUM(AG15:AG25)/11</f>
        <v>100</v>
      </c>
      <c r="AH14" s="62">
        <f>(X14/N14)*100</f>
        <v>88.9486829263268</v>
      </c>
      <c r="AI14" s="62">
        <f>SUM(AI15:AI25)/10</f>
        <v>110</v>
      </c>
      <c r="AJ14" s="62">
        <f>(Z14/P14)*100</f>
        <v>86.8566581439566</v>
      </c>
      <c r="AK14" s="62">
        <f>SUM(AK15:AK25)/11</f>
        <v>100</v>
      </c>
      <c r="AL14" s="62">
        <f>(AB14/R14)*100</f>
        <v>94.3828947860574</v>
      </c>
      <c r="AM14" s="72" t="s">
        <v>289</v>
      </c>
    </row>
    <row r="15" spans="1:39" s="68" customFormat="1" ht="31.5" customHeight="1">
      <c r="A15" s="74"/>
      <c r="B15" s="435"/>
      <c r="C15" s="75" t="s">
        <v>8</v>
      </c>
      <c r="D15" s="63" t="s">
        <v>24</v>
      </c>
      <c r="E15" s="64"/>
      <c r="F15" s="65" t="s">
        <v>65</v>
      </c>
      <c r="G15" s="64">
        <v>100</v>
      </c>
      <c r="H15" s="45">
        <v>259156600</v>
      </c>
      <c r="I15" s="64">
        <v>100</v>
      </c>
      <c r="J15" s="76">
        <v>950000</v>
      </c>
      <c r="K15" s="64">
        <v>100</v>
      </c>
      <c r="L15" s="76">
        <v>1190000</v>
      </c>
      <c r="M15" s="64">
        <v>100</v>
      </c>
      <c r="N15" s="76">
        <v>1190000</v>
      </c>
      <c r="O15" s="64">
        <v>100</v>
      </c>
      <c r="P15" s="76">
        <v>1188000</v>
      </c>
      <c r="Q15" s="64">
        <v>100</v>
      </c>
      <c r="R15" s="76">
        <v>1188000</v>
      </c>
      <c r="S15" s="45">
        <v>100</v>
      </c>
      <c r="T15" s="45">
        <v>950000</v>
      </c>
      <c r="U15" s="45">
        <v>100</v>
      </c>
      <c r="V15" s="45">
        <v>1190000</v>
      </c>
      <c r="W15" s="45">
        <v>100</v>
      </c>
      <c r="X15" s="76">
        <v>1190000</v>
      </c>
      <c r="Y15" s="45">
        <v>100</v>
      </c>
      <c r="Z15" s="64">
        <v>1188000</v>
      </c>
      <c r="AA15" s="45">
        <v>100</v>
      </c>
      <c r="AB15" s="76">
        <v>1188000</v>
      </c>
      <c r="AC15" s="45">
        <f>(S15/I15)*100</f>
        <v>100</v>
      </c>
      <c r="AD15" s="45">
        <f>(T15/J15)*100</f>
        <v>100</v>
      </c>
      <c r="AE15" s="45">
        <f>(U15/K15)*100</f>
        <v>100</v>
      </c>
      <c r="AF15" s="45">
        <f>(V15/L15)*100</f>
        <v>100</v>
      </c>
      <c r="AG15" s="45">
        <f>(W15/M15)*100</f>
        <v>100</v>
      </c>
      <c r="AH15" s="45">
        <f aca="true" t="shared" si="0" ref="AH15:AL25">(X15/N15)*100</f>
        <v>100</v>
      </c>
      <c r="AI15" s="45">
        <f>(Y15/O15)*100</f>
        <v>100</v>
      </c>
      <c r="AJ15" s="64">
        <f>(Z15/P15)*100</f>
        <v>100</v>
      </c>
      <c r="AK15" s="45">
        <f>(AA15/Q15)*100</f>
        <v>100</v>
      </c>
      <c r="AL15" s="64">
        <f>(AB15/R15)*100</f>
        <v>100</v>
      </c>
      <c r="AM15" s="436"/>
    </row>
    <row r="16" spans="1:39" s="68" customFormat="1" ht="54" customHeight="1">
      <c r="A16" s="74"/>
      <c r="B16" s="435"/>
      <c r="C16" s="75" t="s">
        <v>9</v>
      </c>
      <c r="D16" s="63" t="s">
        <v>25</v>
      </c>
      <c r="E16" s="64"/>
      <c r="F16" s="65" t="s">
        <v>65</v>
      </c>
      <c r="G16" s="64">
        <v>100</v>
      </c>
      <c r="H16" s="45">
        <v>168304217</v>
      </c>
      <c r="I16" s="64">
        <v>100</v>
      </c>
      <c r="J16" s="77">
        <v>27840000</v>
      </c>
      <c r="K16" s="64">
        <v>100</v>
      </c>
      <c r="L16" s="76">
        <v>34600000</v>
      </c>
      <c r="M16" s="64">
        <v>100</v>
      </c>
      <c r="N16" s="77">
        <v>15600000</v>
      </c>
      <c r="O16" s="64">
        <v>100</v>
      </c>
      <c r="P16" s="76">
        <v>15600000</v>
      </c>
      <c r="Q16" s="64">
        <v>100</v>
      </c>
      <c r="R16" s="76">
        <v>15600000</v>
      </c>
      <c r="S16" s="64">
        <v>100</v>
      </c>
      <c r="T16" s="45">
        <v>23923871</v>
      </c>
      <c r="U16" s="64">
        <v>100</v>
      </c>
      <c r="V16" s="45">
        <v>25425634</v>
      </c>
      <c r="W16" s="64">
        <v>100</v>
      </c>
      <c r="X16" s="45">
        <v>11155097</v>
      </c>
      <c r="Y16" s="64">
        <v>100</v>
      </c>
      <c r="Z16" s="64">
        <v>10838993</v>
      </c>
      <c r="AA16" s="64">
        <v>100</v>
      </c>
      <c r="AB16" s="64">
        <v>10877538</v>
      </c>
      <c r="AC16" s="45">
        <f aca="true" t="shared" si="1" ref="AC16:AG25">(S16/I16)*100</f>
        <v>100</v>
      </c>
      <c r="AD16" s="45">
        <f t="shared" si="1"/>
        <v>85.93344468390805</v>
      </c>
      <c r="AE16" s="45">
        <f t="shared" si="1"/>
        <v>100</v>
      </c>
      <c r="AF16" s="45">
        <f t="shared" si="1"/>
        <v>73.48449132947977</v>
      </c>
      <c r="AG16" s="45">
        <f t="shared" si="1"/>
        <v>100</v>
      </c>
      <c r="AH16" s="45">
        <f t="shared" si="0"/>
        <v>71.50703205128205</v>
      </c>
      <c r="AI16" s="45">
        <f t="shared" si="0"/>
        <v>100</v>
      </c>
      <c r="AJ16" s="64">
        <f t="shared" si="0"/>
        <v>69.48072435897436</v>
      </c>
      <c r="AK16" s="45">
        <f t="shared" si="0"/>
        <v>100</v>
      </c>
      <c r="AL16" s="64">
        <f t="shared" si="0"/>
        <v>69.72780769230769</v>
      </c>
      <c r="AM16" s="437"/>
    </row>
    <row r="17" spans="1:39" s="68" customFormat="1" ht="40.5" customHeight="1">
      <c r="A17" s="74"/>
      <c r="B17" s="435"/>
      <c r="C17" s="75" t="s">
        <v>10</v>
      </c>
      <c r="D17" s="63" t="s">
        <v>26</v>
      </c>
      <c r="E17" s="64"/>
      <c r="F17" s="65" t="s">
        <v>65</v>
      </c>
      <c r="G17" s="64">
        <v>100</v>
      </c>
      <c r="H17" s="45">
        <v>343585900</v>
      </c>
      <c r="I17" s="64">
        <v>100</v>
      </c>
      <c r="J17" s="76">
        <v>20400000</v>
      </c>
      <c r="K17" s="64">
        <v>100</v>
      </c>
      <c r="L17" s="76">
        <v>23475000</v>
      </c>
      <c r="M17" s="64">
        <v>100</v>
      </c>
      <c r="N17" s="76">
        <v>32475000</v>
      </c>
      <c r="O17" s="64">
        <v>100</v>
      </c>
      <c r="P17" s="76">
        <v>31775000</v>
      </c>
      <c r="Q17" s="64">
        <v>100</v>
      </c>
      <c r="R17" s="76">
        <v>31775000</v>
      </c>
      <c r="S17" s="64">
        <v>100</v>
      </c>
      <c r="T17" s="45">
        <v>20400000</v>
      </c>
      <c r="U17" s="64">
        <v>100</v>
      </c>
      <c r="V17" s="45">
        <v>23475000</v>
      </c>
      <c r="W17" s="64">
        <v>100</v>
      </c>
      <c r="X17" s="45">
        <v>32475000</v>
      </c>
      <c r="Y17" s="64">
        <v>100</v>
      </c>
      <c r="Z17" s="64">
        <v>31175000</v>
      </c>
      <c r="AA17" s="64">
        <v>100</v>
      </c>
      <c r="AB17" s="76">
        <v>31775000</v>
      </c>
      <c r="AC17" s="45">
        <f t="shared" si="1"/>
        <v>100</v>
      </c>
      <c r="AD17" s="45">
        <f t="shared" si="1"/>
        <v>100</v>
      </c>
      <c r="AE17" s="45">
        <f t="shared" si="1"/>
        <v>100</v>
      </c>
      <c r="AF17" s="45">
        <f t="shared" si="1"/>
        <v>100</v>
      </c>
      <c r="AG17" s="45">
        <f t="shared" si="1"/>
        <v>100</v>
      </c>
      <c r="AH17" s="45">
        <f t="shared" si="0"/>
        <v>100</v>
      </c>
      <c r="AI17" s="45">
        <f t="shared" si="0"/>
        <v>100</v>
      </c>
      <c r="AJ17" s="64">
        <f t="shared" si="0"/>
        <v>98.1117230527144</v>
      </c>
      <c r="AK17" s="45">
        <f t="shared" si="0"/>
        <v>100</v>
      </c>
      <c r="AL17" s="64">
        <f t="shared" si="0"/>
        <v>100</v>
      </c>
      <c r="AM17" s="78"/>
    </row>
    <row r="18" spans="1:39" s="68" customFormat="1" ht="27" customHeight="1">
      <c r="A18" s="74"/>
      <c r="B18" s="435"/>
      <c r="C18" s="75" t="s">
        <v>11</v>
      </c>
      <c r="D18" s="63" t="s">
        <v>27</v>
      </c>
      <c r="E18" s="64"/>
      <c r="F18" s="65" t="s">
        <v>65</v>
      </c>
      <c r="G18" s="64">
        <v>100</v>
      </c>
      <c r="H18" s="45">
        <v>109218940</v>
      </c>
      <c r="I18" s="64">
        <v>100</v>
      </c>
      <c r="J18" s="76">
        <v>1424000</v>
      </c>
      <c r="K18" s="64">
        <v>100</v>
      </c>
      <c r="L18" s="76">
        <v>1424000</v>
      </c>
      <c r="M18" s="64">
        <v>100</v>
      </c>
      <c r="N18" s="76">
        <v>1424000</v>
      </c>
      <c r="O18" s="64">
        <v>100</v>
      </c>
      <c r="P18" s="76">
        <v>1424000</v>
      </c>
      <c r="Q18" s="64">
        <v>100</v>
      </c>
      <c r="R18" s="76">
        <v>1426000</v>
      </c>
      <c r="S18" s="64">
        <v>100</v>
      </c>
      <c r="T18" s="45">
        <v>1424000</v>
      </c>
      <c r="U18" s="64">
        <v>100</v>
      </c>
      <c r="V18" s="45">
        <v>1424000</v>
      </c>
      <c r="W18" s="64">
        <v>100</v>
      </c>
      <c r="X18" s="45">
        <v>1424000</v>
      </c>
      <c r="Y18" s="64">
        <v>100</v>
      </c>
      <c r="Z18" s="64">
        <v>1424000</v>
      </c>
      <c r="AA18" s="64">
        <v>100</v>
      </c>
      <c r="AB18" s="76">
        <v>1426000</v>
      </c>
      <c r="AC18" s="45">
        <f t="shared" si="1"/>
        <v>100</v>
      </c>
      <c r="AD18" s="45">
        <f t="shared" si="1"/>
        <v>100</v>
      </c>
      <c r="AE18" s="45">
        <f t="shared" si="1"/>
        <v>100</v>
      </c>
      <c r="AF18" s="45">
        <f t="shared" si="1"/>
        <v>100</v>
      </c>
      <c r="AG18" s="45">
        <f t="shared" si="1"/>
        <v>100</v>
      </c>
      <c r="AH18" s="45">
        <f t="shared" si="0"/>
        <v>100</v>
      </c>
      <c r="AI18" s="45">
        <f t="shared" si="0"/>
        <v>100</v>
      </c>
      <c r="AJ18" s="64">
        <f t="shared" si="0"/>
        <v>100</v>
      </c>
      <c r="AK18" s="45">
        <f t="shared" si="0"/>
        <v>100</v>
      </c>
      <c r="AL18" s="64">
        <f t="shared" si="0"/>
        <v>100</v>
      </c>
      <c r="AM18" s="78"/>
    </row>
    <row r="19" spans="1:39" s="68" customFormat="1" ht="40.5" customHeight="1">
      <c r="A19" s="74"/>
      <c r="B19" s="435"/>
      <c r="C19" s="75" t="s">
        <v>12</v>
      </c>
      <c r="D19" s="63" t="s">
        <v>28</v>
      </c>
      <c r="E19" s="64"/>
      <c r="F19" s="65" t="s">
        <v>65</v>
      </c>
      <c r="G19" s="64">
        <v>100</v>
      </c>
      <c r="H19" s="45">
        <v>219399475</v>
      </c>
      <c r="I19" s="64">
        <v>100</v>
      </c>
      <c r="J19" s="76">
        <v>5365000</v>
      </c>
      <c r="K19" s="64">
        <v>100</v>
      </c>
      <c r="L19" s="76">
        <v>5365000</v>
      </c>
      <c r="M19" s="64">
        <v>100</v>
      </c>
      <c r="N19" s="76">
        <v>10268000</v>
      </c>
      <c r="O19" s="64">
        <v>100</v>
      </c>
      <c r="P19" s="76">
        <v>11497400</v>
      </c>
      <c r="Q19" s="64">
        <v>100</v>
      </c>
      <c r="R19" s="76">
        <v>11498400</v>
      </c>
      <c r="S19" s="64">
        <v>100</v>
      </c>
      <c r="T19" s="45">
        <v>5365000</v>
      </c>
      <c r="U19" s="64">
        <v>100</v>
      </c>
      <c r="V19" s="45">
        <v>5365000</v>
      </c>
      <c r="W19" s="64">
        <v>100</v>
      </c>
      <c r="X19" s="45">
        <v>10268000</v>
      </c>
      <c r="Y19" s="64">
        <v>100</v>
      </c>
      <c r="Z19" s="64">
        <v>11497400</v>
      </c>
      <c r="AA19" s="64">
        <v>100</v>
      </c>
      <c r="AB19" s="76">
        <v>11498400</v>
      </c>
      <c r="AC19" s="45">
        <f t="shared" si="1"/>
        <v>100</v>
      </c>
      <c r="AD19" s="45">
        <f t="shared" si="1"/>
        <v>100</v>
      </c>
      <c r="AE19" s="45">
        <f t="shared" si="1"/>
        <v>100</v>
      </c>
      <c r="AF19" s="45">
        <f t="shared" si="1"/>
        <v>100</v>
      </c>
      <c r="AG19" s="45">
        <f t="shared" si="1"/>
        <v>100</v>
      </c>
      <c r="AH19" s="45">
        <f t="shared" si="0"/>
        <v>100</v>
      </c>
      <c r="AI19" s="45">
        <f t="shared" si="0"/>
        <v>100</v>
      </c>
      <c r="AJ19" s="64">
        <f t="shared" si="0"/>
        <v>100</v>
      </c>
      <c r="AK19" s="45">
        <f t="shared" si="0"/>
        <v>100</v>
      </c>
      <c r="AL19" s="64">
        <f t="shared" si="0"/>
        <v>100</v>
      </c>
      <c r="AM19" s="78"/>
    </row>
    <row r="20" spans="1:39" s="68" customFormat="1" ht="51" customHeight="1">
      <c r="A20" s="74"/>
      <c r="B20" s="435"/>
      <c r="C20" s="75" t="s">
        <v>13</v>
      </c>
      <c r="D20" s="63" t="s">
        <v>29</v>
      </c>
      <c r="E20" s="64"/>
      <c r="F20" s="65" t="s">
        <v>65</v>
      </c>
      <c r="G20" s="64">
        <v>100</v>
      </c>
      <c r="H20" s="45">
        <v>129912602</v>
      </c>
      <c r="I20" s="64">
        <v>100</v>
      </c>
      <c r="J20" s="76">
        <v>2733000</v>
      </c>
      <c r="K20" s="64">
        <v>100</v>
      </c>
      <c r="L20" s="76">
        <v>2733000</v>
      </c>
      <c r="M20" s="64">
        <v>100</v>
      </c>
      <c r="N20" s="76">
        <v>3146000</v>
      </c>
      <c r="O20" s="64">
        <v>100</v>
      </c>
      <c r="P20" s="45">
        <v>5646000</v>
      </c>
      <c r="Q20" s="64">
        <v>100</v>
      </c>
      <c r="R20" s="76">
        <v>3146000</v>
      </c>
      <c r="S20" s="64">
        <v>100</v>
      </c>
      <c r="T20" s="45">
        <v>2733000</v>
      </c>
      <c r="U20" s="64">
        <v>100</v>
      </c>
      <c r="V20" s="45">
        <v>2733000</v>
      </c>
      <c r="W20" s="64">
        <v>100</v>
      </c>
      <c r="X20" s="45">
        <v>3146000</v>
      </c>
      <c r="Y20" s="64">
        <v>100</v>
      </c>
      <c r="Z20" s="64">
        <v>5646000</v>
      </c>
      <c r="AA20" s="64">
        <v>100</v>
      </c>
      <c r="AB20" s="64">
        <v>3146000</v>
      </c>
      <c r="AC20" s="45">
        <f t="shared" si="1"/>
        <v>100</v>
      </c>
      <c r="AD20" s="45">
        <f t="shared" si="1"/>
        <v>100</v>
      </c>
      <c r="AE20" s="45">
        <f t="shared" si="1"/>
        <v>100</v>
      </c>
      <c r="AF20" s="45">
        <f t="shared" si="1"/>
        <v>100</v>
      </c>
      <c r="AG20" s="45">
        <f t="shared" si="1"/>
        <v>100</v>
      </c>
      <c r="AH20" s="45">
        <f t="shared" si="0"/>
        <v>100</v>
      </c>
      <c r="AI20" s="45">
        <f t="shared" si="0"/>
        <v>100</v>
      </c>
      <c r="AJ20" s="64">
        <f t="shared" si="0"/>
        <v>100</v>
      </c>
      <c r="AK20" s="45">
        <f t="shared" si="0"/>
        <v>100</v>
      </c>
      <c r="AL20" s="64">
        <f t="shared" si="0"/>
        <v>100</v>
      </c>
      <c r="AM20" s="78"/>
    </row>
    <row r="21" spans="1:39" s="68" customFormat="1" ht="63.75" customHeight="1">
      <c r="A21" s="74"/>
      <c r="B21" s="435"/>
      <c r="C21" s="75" t="s">
        <v>14</v>
      </c>
      <c r="D21" s="63" t="s">
        <v>30</v>
      </c>
      <c r="E21" s="64"/>
      <c r="F21" s="65" t="s">
        <v>65</v>
      </c>
      <c r="G21" s="64">
        <v>100</v>
      </c>
      <c r="H21" s="45">
        <v>29033600</v>
      </c>
      <c r="I21" s="64">
        <v>100</v>
      </c>
      <c r="J21" s="76">
        <v>1258500</v>
      </c>
      <c r="K21" s="64">
        <v>100</v>
      </c>
      <c r="L21" s="76">
        <v>1258500</v>
      </c>
      <c r="M21" s="64">
        <v>100</v>
      </c>
      <c r="N21" s="76">
        <v>1258500</v>
      </c>
      <c r="O21" s="64">
        <v>100</v>
      </c>
      <c r="P21" s="45">
        <v>1258500</v>
      </c>
      <c r="Q21" s="64">
        <v>100</v>
      </c>
      <c r="R21" s="76">
        <v>1258500</v>
      </c>
      <c r="S21" s="64">
        <v>100</v>
      </c>
      <c r="T21" s="45">
        <v>1258500</v>
      </c>
      <c r="U21" s="64">
        <v>100</v>
      </c>
      <c r="V21" s="45">
        <v>1258500</v>
      </c>
      <c r="W21" s="64">
        <v>100</v>
      </c>
      <c r="X21" s="45">
        <v>1258500</v>
      </c>
      <c r="Y21" s="64">
        <v>100</v>
      </c>
      <c r="Z21" s="64">
        <v>1258500</v>
      </c>
      <c r="AA21" s="64">
        <v>100</v>
      </c>
      <c r="AB21" s="64">
        <v>1258500</v>
      </c>
      <c r="AC21" s="45">
        <f t="shared" si="1"/>
        <v>100</v>
      </c>
      <c r="AD21" s="45">
        <f t="shared" si="1"/>
        <v>100</v>
      </c>
      <c r="AE21" s="45">
        <f t="shared" si="1"/>
        <v>100</v>
      </c>
      <c r="AF21" s="45">
        <f t="shared" si="1"/>
        <v>100</v>
      </c>
      <c r="AG21" s="45">
        <f t="shared" si="1"/>
        <v>100</v>
      </c>
      <c r="AH21" s="45">
        <f t="shared" si="0"/>
        <v>100</v>
      </c>
      <c r="AI21" s="45">
        <f t="shared" si="0"/>
        <v>100</v>
      </c>
      <c r="AJ21" s="64">
        <f t="shared" si="0"/>
        <v>100</v>
      </c>
      <c r="AK21" s="45">
        <f t="shared" si="0"/>
        <v>100</v>
      </c>
      <c r="AL21" s="64">
        <f t="shared" si="0"/>
        <v>100</v>
      </c>
      <c r="AM21" s="78"/>
    </row>
    <row r="22" spans="1:39" s="68" customFormat="1" ht="52.5" customHeight="1">
      <c r="A22" s="74"/>
      <c r="B22" s="435"/>
      <c r="C22" s="75" t="s">
        <v>86</v>
      </c>
      <c r="D22" s="63" t="s">
        <v>87</v>
      </c>
      <c r="E22" s="64"/>
      <c r="F22" s="65" t="s">
        <v>68</v>
      </c>
      <c r="G22" s="64">
        <v>1</v>
      </c>
      <c r="H22" s="45">
        <v>6600000</v>
      </c>
      <c r="I22" s="64">
        <v>1</v>
      </c>
      <c r="J22" s="76">
        <v>2508000</v>
      </c>
      <c r="K22" s="64">
        <v>1</v>
      </c>
      <c r="L22" s="76">
        <v>2508000</v>
      </c>
      <c r="M22" s="64">
        <v>1</v>
      </c>
      <c r="N22" s="76">
        <v>3000000</v>
      </c>
      <c r="O22" s="64">
        <v>1</v>
      </c>
      <c r="P22" s="45">
        <v>6000000</v>
      </c>
      <c r="Q22" s="64">
        <v>1</v>
      </c>
      <c r="R22" s="45">
        <v>6000000</v>
      </c>
      <c r="S22" s="45">
        <v>1</v>
      </c>
      <c r="T22" s="45">
        <v>2508000</v>
      </c>
      <c r="U22" s="45">
        <v>1</v>
      </c>
      <c r="V22" s="45">
        <v>2508000</v>
      </c>
      <c r="W22" s="45">
        <v>1</v>
      </c>
      <c r="X22" s="45">
        <v>3000000</v>
      </c>
      <c r="Y22" s="45">
        <v>1</v>
      </c>
      <c r="Z22" s="64">
        <v>6000000</v>
      </c>
      <c r="AA22" s="45">
        <v>1</v>
      </c>
      <c r="AB22" s="45">
        <v>6000000</v>
      </c>
      <c r="AC22" s="64">
        <f>(S22/I22)*100</f>
        <v>100</v>
      </c>
      <c r="AD22" s="64">
        <f t="shared" si="1"/>
        <v>100</v>
      </c>
      <c r="AE22" s="64">
        <f t="shared" si="1"/>
        <v>100</v>
      </c>
      <c r="AF22" s="64">
        <f t="shared" si="1"/>
        <v>100</v>
      </c>
      <c r="AG22" s="64">
        <f t="shared" si="1"/>
        <v>100</v>
      </c>
      <c r="AH22" s="64">
        <f>(X22/N22)*100</f>
        <v>100</v>
      </c>
      <c r="AI22" s="64">
        <f>(Y22/O22)*100</f>
        <v>100</v>
      </c>
      <c r="AJ22" s="64">
        <f t="shared" si="0"/>
        <v>100</v>
      </c>
      <c r="AK22" s="45">
        <f t="shared" si="0"/>
        <v>100</v>
      </c>
      <c r="AL22" s="64">
        <f t="shared" si="0"/>
        <v>100</v>
      </c>
      <c r="AM22" s="78"/>
    </row>
    <row r="23" spans="1:39" s="68" customFormat="1" ht="40.5" customHeight="1">
      <c r="A23" s="74"/>
      <c r="B23" s="435"/>
      <c r="C23" s="75" t="s">
        <v>15</v>
      </c>
      <c r="D23" s="63" t="s">
        <v>39</v>
      </c>
      <c r="E23" s="64"/>
      <c r="F23" s="65" t="s">
        <v>65</v>
      </c>
      <c r="G23" s="64">
        <v>100</v>
      </c>
      <c r="H23" s="45">
        <v>120656100</v>
      </c>
      <c r="I23" s="64">
        <v>100</v>
      </c>
      <c r="J23" s="76">
        <v>2400000</v>
      </c>
      <c r="K23" s="64">
        <v>100</v>
      </c>
      <c r="L23" s="76">
        <v>2400000</v>
      </c>
      <c r="M23" s="64">
        <v>100</v>
      </c>
      <c r="N23" s="76">
        <v>3600000</v>
      </c>
      <c r="O23" s="64">
        <v>100</v>
      </c>
      <c r="P23" s="45">
        <v>4200000</v>
      </c>
      <c r="Q23" s="64">
        <v>100</v>
      </c>
      <c r="R23" s="76">
        <v>4200000</v>
      </c>
      <c r="S23" s="64">
        <v>100</v>
      </c>
      <c r="T23" s="45">
        <v>2400000</v>
      </c>
      <c r="U23" s="64">
        <v>100</v>
      </c>
      <c r="V23" s="45">
        <v>2400000</v>
      </c>
      <c r="W23" s="64">
        <v>100</v>
      </c>
      <c r="X23" s="45">
        <v>3600000</v>
      </c>
      <c r="Y23" s="64">
        <v>100</v>
      </c>
      <c r="Z23" s="64">
        <v>4200000</v>
      </c>
      <c r="AA23" s="64">
        <v>100</v>
      </c>
      <c r="AB23" s="64">
        <v>4200000</v>
      </c>
      <c r="AC23" s="45">
        <f t="shared" si="1"/>
        <v>100</v>
      </c>
      <c r="AD23" s="45">
        <f t="shared" si="1"/>
        <v>100</v>
      </c>
      <c r="AE23" s="45">
        <f t="shared" si="1"/>
        <v>100</v>
      </c>
      <c r="AF23" s="45">
        <f t="shared" si="1"/>
        <v>100</v>
      </c>
      <c r="AG23" s="45">
        <f t="shared" si="1"/>
        <v>100</v>
      </c>
      <c r="AH23" s="45">
        <f t="shared" si="0"/>
        <v>100</v>
      </c>
      <c r="AI23" s="45">
        <f t="shared" si="0"/>
        <v>100</v>
      </c>
      <c r="AJ23" s="64">
        <f t="shared" si="0"/>
        <v>100</v>
      </c>
      <c r="AK23" s="45">
        <f t="shared" si="0"/>
        <v>100</v>
      </c>
      <c r="AL23" s="64">
        <f t="shared" si="0"/>
        <v>100</v>
      </c>
      <c r="AM23" s="78"/>
    </row>
    <row r="24" spans="1:39" s="68" customFormat="1" ht="61.5" customHeight="1">
      <c r="A24" s="74"/>
      <c r="B24" s="435"/>
      <c r="C24" s="75" t="s">
        <v>16</v>
      </c>
      <c r="D24" s="63" t="s">
        <v>31</v>
      </c>
      <c r="E24" s="64"/>
      <c r="F24" s="65" t="s">
        <v>65</v>
      </c>
      <c r="G24" s="64">
        <v>100</v>
      </c>
      <c r="H24" s="45">
        <v>1635605401</v>
      </c>
      <c r="I24" s="64">
        <v>100</v>
      </c>
      <c r="J24" s="76">
        <v>48790000</v>
      </c>
      <c r="K24" s="64">
        <v>100</v>
      </c>
      <c r="L24" s="76">
        <v>40000000</v>
      </c>
      <c r="M24" s="64">
        <v>100</v>
      </c>
      <c r="N24" s="76">
        <v>55000000</v>
      </c>
      <c r="O24" s="64">
        <v>100</v>
      </c>
      <c r="P24" s="45">
        <v>80000000</v>
      </c>
      <c r="Q24" s="64">
        <v>100</v>
      </c>
      <c r="R24" s="76">
        <v>94000000</v>
      </c>
      <c r="S24" s="64">
        <v>100</v>
      </c>
      <c r="T24" s="45">
        <v>48790000</v>
      </c>
      <c r="U24" s="64">
        <v>100</v>
      </c>
      <c r="V24" s="45">
        <v>39442000</v>
      </c>
      <c r="W24" s="64">
        <v>100</v>
      </c>
      <c r="X24" s="45">
        <v>37987500</v>
      </c>
      <c r="Y24" s="64">
        <v>100</v>
      </c>
      <c r="Z24" s="64">
        <v>55684800</v>
      </c>
      <c r="AA24" s="64">
        <v>100</v>
      </c>
      <c r="AB24" s="64">
        <v>85056500</v>
      </c>
      <c r="AC24" s="45">
        <f t="shared" si="1"/>
        <v>100</v>
      </c>
      <c r="AD24" s="45">
        <f t="shared" si="1"/>
        <v>100</v>
      </c>
      <c r="AE24" s="45">
        <f t="shared" si="1"/>
        <v>100</v>
      </c>
      <c r="AF24" s="45">
        <f t="shared" si="1"/>
        <v>98.605</v>
      </c>
      <c r="AG24" s="45">
        <f t="shared" si="1"/>
        <v>100</v>
      </c>
      <c r="AH24" s="45">
        <f t="shared" si="0"/>
        <v>69.06818181818181</v>
      </c>
      <c r="AI24" s="45">
        <f t="shared" si="0"/>
        <v>100</v>
      </c>
      <c r="AJ24" s="64">
        <f t="shared" si="0"/>
        <v>69.606</v>
      </c>
      <c r="AK24" s="45">
        <f t="shared" si="0"/>
        <v>100</v>
      </c>
      <c r="AL24" s="64">
        <f t="shared" si="0"/>
        <v>90.48563829787234</v>
      </c>
      <c r="AM24" s="78"/>
    </row>
    <row r="25" spans="1:39" s="68" customFormat="1" ht="61.5" customHeight="1">
      <c r="A25" s="74"/>
      <c r="B25" s="435"/>
      <c r="C25" s="75" t="s">
        <v>173</v>
      </c>
      <c r="D25" s="63" t="s">
        <v>172</v>
      </c>
      <c r="E25" s="64"/>
      <c r="F25" s="65" t="s">
        <v>81</v>
      </c>
      <c r="G25" s="64">
        <v>2</v>
      </c>
      <c r="H25" s="45">
        <v>192635000</v>
      </c>
      <c r="I25" s="64">
        <v>1</v>
      </c>
      <c r="J25" s="45">
        <v>37200000</v>
      </c>
      <c r="K25" s="64">
        <v>1</v>
      </c>
      <c r="L25" s="45">
        <v>52200000</v>
      </c>
      <c r="M25" s="64">
        <v>1</v>
      </c>
      <c r="N25" s="45">
        <v>67200000</v>
      </c>
      <c r="O25" s="64">
        <v>1</v>
      </c>
      <c r="P25" s="45">
        <v>67200000</v>
      </c>
      <c r="Q25" s="64">
        <v>12</v>
      </c>
      <c r="R25" s="45">
        <v>73200000</v>
      </c>
      <c r="S25" s="45">
        <v>1</v>
      </c>
      <c r="T25" s="45">
        <v>37200000</v>
      </c>
      <c r="U25" s="45">
        <v>1</v>
      </c>
      <c r="V25" s="45">
        <v>52200000</v>
      </c>
      <c r="W25" s="45">
        <v>1</v>
      </c>
      <c r="X25" s="45">
        <v>67200000</v>
      </c>
      <c r="Y25" s="45">
        <v>1</v>
      </c>
      <c r="Z25" s="64">
        <v>67200000</v>
      </c>
      <c r="AA25" s="45">
        <v>12</v>
      </c>
      <c r="AB25" s="45">
        <v>73200000</v>
      </c>
      <c r="AC25" s="45">
        <f t="shared" si="1"/>
        <v>100</v>
      </c>
      <c r="AD25" s="45">
        <f t="shared" si="1"/>
        <v>100</v>
      </c>
      <c r="AE25" s="45">
        <f t="shared" si="1"/>
        <v>100</v>
      </c>
      <c r="AF25" s="45">
        <f t="shared" si="1"/>
        <v>100</v>
      </c>
      <c r="AG25" s="45">
        <f>(W25/M25)*100</f>
        <v>100</v>
      </c>
      <c r="AH25" s="45">
        <f t="shared" si="0"/>
        <v>100</v>
      </c>
      <c r="AI25" s="45">
        <f t="shared" si="0"/>
        <v>100</v>
      </c>
      <c r="AJ25" s="45">
        <f t="shared" si="0"/>
        <v>100</v>
      </c>
      <c r="AK25" s="45">
        <f t="shared" si="0"/>
        <v>100</v>
      </c>
      <c r="AL25" s="64">
        <f t="shared" si="0"/>
        <v>100</v>
      </c>
      <c r="AM25" s="79"/>
    </row>
    <row r="26" spans="1:39" s="68" customFormat="1" ht="13.5" customHeight="1">
      <c r="A26" s="74"/>
      <c r="B26" s="435"/>
      <c r="C26" s="75"/>
      <c r="D26" s="63"/>
      <c r="E26" s="64"/>
      <c r="F26" s="65"/>
      <c r="G26" s="64"/>
      <c r="H26" s="45"/>
      <c r="I26" s="64"/>
      <c r="J26" s="45"/>
      <c r="K26" s="64"/>
      <c r="L26" s="45"/>
      <c r="M26" s="64"/>
      <c r="N26" s="45"/>
      <c r="O26" s="64"/>
      <c r="P26" s="45"/>
      <c r="Q26" s="64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67"/>
    </row>
    <row r="27" spans="1:39" s="73" customFormat="1" ht="77.25" customHeight="1">
      <c r="A27" s="80">
        <v>2</v>
      </c>
      <c r="B27" s="435"/>
      <c r="C27" s="62" t="s">
        <v>17</v>
      </c>
      <c r="D27" s="66" t="s">
        <v>32</v>
      </c>
      <c r="E27" s="70"/>
      <c r="F27" s="71" t="s">
        <v>65</v>
      </c>
      <c r="G27" s="70">
        <v>100</v>
      </c>
      <c r="H27" s="62">
        <f>SUM(H28:H32)</f>
        <v>2242541084</v>
      </c>
      <c r="I27" s="70">
        <v>100</v>
      </c>
      <c r="J27" s="62">
        <f>SUM(J28:J32)</f>
        <v>36150000</v>
      </c>
      <c r="K27" s="70">
        <v>100</v>
      </c>
      <c r="L27" s="62">
        <f>SUM(L28:L32)</f>
        <v>75150000</v>
      </c>
      <c r="M27" s="70">
        <v>100</v>
      </c>
      <c r="N27" s="62">
        <f>SUM(N28:N32)</f>
        <v>134000000</v>
      </c>
      <c r="O27" s="70">
        <v>100</v>
      </c>
      <c r="P27" s="62">
        <f>SUM(P28:P32)</f>
        <v>146510000</v>
      </c>
      <c r="Q27" s="70">
        <v>100</v>
      </c>
      <c r="R27" s="62">
        <f>SUM(R28:R32)</f>
        <v>98550000</v>
      </c>
      <c r="S27" s="62">
        <v>100</v>
      </c>
      <c r="T27" s="62">
        <f>SUM(T28:T32)</f>
        <v>35803000</v>
      </c>
      <c r="U27" s="70">
        <v>100</v>
      </c>
      <c r="V27" s="62">
        <f>SUM(V28:V32)</f>
        <v>54160000</v>
      </c>
      <c r="W27" s="62">
        <v>100</v>
      </c>
      <c r="X27" s="62">
        <f>SUM(X28:X32)</f>
        <v>122639000</v>
      </c>
      <c r="Y27" s="62">
        <v>100</v>
      </c>
      <c r="Z27" s="62">
        <f>SUM(Z28:Z32)</f>
        <v>144119500</v>
      </c>
      <c r="AA27" s="62">
        <v>100</v>
      </c>
      <c r="AB27" s="62">
        <f>SUM(AB28:AB32)</f>
        <v>88906000</v>
      </c>
      <c r="AC27" s="95">
        <f>SUM(AC28:AC32)/4</f>
        <v>50</v>
      </c>
      <c r="AD27" s="62">
        <f>(T27/J27)*100</f>
        <v>99.04011065006915</v>
      </c>
      <c r="AE27" s="62">
        <f>SUM(AE28:AE32)/4</f>
        <v>75</v>
      </c>
      <c r="AF27" s="62">
        <f>(V27/L27)*100</f>
        <v>72.06919494344643</v>
      </c>
      <c r="AG27" s="62">
        <f>SUM(AG28:AG32)/6</f>
        <v>83.33333333333333</v>
      </c>
      <c r="AH27" s="62">
        <f>(X27/N27)*100</f>
        <v>91.52164179104477</v>
      </c>
      <c r="AI27" s="62">
        <f>SUM(AI28:AI32)/6</f>
        <v>83.33333333333333</v>
      </c>
      <c r="AJ27" s="62">
        <f>(Z27/P27)*100</f>
        <v>98.3683707596751</v>
      </c>
      <c r="AK27" s="62">
        <f>SUM(AK28:AK32)/5</f>
        <v>40</v>
      </c>
      <c r="AL27" s="62">
        <f>(AB27/R27)*100</f>
        <v>90.21410451547438</v>
      </c>
      <c r="AM27" s="72" t="s">
        <v>289</v>
      </c>
    </row>
    <row r="28" spans="1:39" s="68" customFormat="1" ht="52.5" customHeight="1">
      <c r="A28" s="74"/>
      <c r="B28" s="435"/>
      <c r="C28" s="75" t="s">
        <v>33</v>
      </c>
      <c r="D28" s="63" t="s">
        <v>34</v>
      </c>
      <c r="E28" s="64"/>
      <c r="F28" s="65" t="s">
        <v>67</v>
      </c>
      <c r="G28" s="64">
        <v>13</v>
      </c>
      <c r="H28" s="45">
        <v>977974000</v>
      </c>
      <c r="I28" s="45">
        <v>0</v>
      </c>
      <c r="J28" s="45">
        <v>0</v>
      </c>
      <c r="K28" s="64">
        <v>1</v>
      </c>
      <c r="L28" s="76">
        <v>20000000</v>
      </c>
      <c r="M28" s="64">
        <v>1</v>
      </c>
      <c r="N28" s="76">
        <v>32000000</v>
      </c>
      <c r="O28" s="64">
        <v>2</v>
      </c>
      <c r="P28" s="45">
        <v>49200000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1</v>
      </c>
      <c r="X28" s="45">
        <v>31234000</v>
      </c>
      <c r="Y28" s="45">
        <v>2</v>
      </c>
      <c r="Z28" s="64">
        <v>47670000</v>
      </c>
      <c r="AA28" s="45">
        <v>0</v>
      </c>
      <c r="AB28" s="45">
        <v>0</v>
      </c>
      <c r="AC28" s="45">
        <v>0</v>
      </c>
      <c r="AD28" s="45">
        <v>0</v>
      </c>
      <c r="AE28" s="45">
        <f>(U28/K28)*100</f>
        <v>0</v>
      </c>
      <c r="AF28" s="45">
        <f>(V28/L28)*100</f>
        <v>0</v>
      </c>
      <c r="AG28" s="45">
        <f aca="true" t="shared" si="2" ref="AG28:AL32">(W28/M28)*100</f>
        <v>100</v>
      </c>
      <c r="AH28" s="45">
        <f t="shared" si="2"/>
        <v>97.60625</v>
      </c>
      <c r="AI28" s="45">
        <f t="shared" si="2"/>
        <v>100</v>
      </c>
      <c r="AJ28" s="64">
        <f t="shared" si="2"/>
        <v>96.89024390243902</v>
      </c>
      <c r="AK28" s="45">
        <v>0</v>
      </c>
      <c r="AL28" s="64">
        <v>0</v>
      </c>
      <c r="AM28" s="436"/>
    </row>
    <row r="29" spans="1:39" s="68" customFormat="1" ht="54" customHeight="1">
      <c r="A29" s="74"/>
      <c r="B29" s="435"/>
      <c r="C29" s="75" t="s">
        <v>18</v>
      </c>
      <c r="D29" s="63" t="s">
        <v>35</v>
      </c>
      <c r="E29" s="64"/>
      <c r="F29" s="65" t="s">
        <v>67</v>
      </c>
      <c r="G29" s="64">
        <v>55</v>
      </c>
      <c r="H29" s="45">
        <v>275000000</v>
      </c>
      <c r="I29" s="45">
        <v>0</v>
      </c>
      <c r="J29" s="45">
        <v>0</v>
      </c>
      <c r="K29" s="64">
        <v>17</v>
      </c>
      <c r="L29" s="76">
        <v>19000000</v>
      </c>
      <c r="M29" s="64">
        <v>17</v>
      </c>
      <c r="N29" s="76">
        <v>39100000</v>
      </c>
      <c r="O29" s="64">
        <v>10</v>
      </c>
      <c r="P29" s="45">
        <v>7000000</v>
      </c>
      <c r="Q29" s="64">
        <v>2</v>
      </c>
      <c r="R29" s="76">
        <v>9000000</v>
      </c>
      <c r="S29" s="45">
        <v>0</v>
      </c>
      <c r="T29" s="45">
        <v>0</v>
      </c>
      <c r="U29" s="64">
        <v>17</v>
      </c>
      <c r="V29" s="45">
        <v>18600000</v>
      </c>
      <c r="W29" s="45">
        <v>17</v>
      </c>
      <c r="X29" s="45">
        <v>32600000</v>
      </c>
      <c r="Y29" s="45">
        <v>10</v>
      </c>
      <c r="Z29" s="64">
        <v>7000000</v>
      </c>
      <c r="AA29" s="45">
        <v>0</v>
      </c>
      <c r="AB29" s="45">
        <v>0</v>
      </c>
      <c r="AC29" s="45">
        <v>0</v>
      </c>
      <c r="AD29" s="45">
        <v>0</v>
      </c>
      <c r="AE29" s="45">
        <f>(U29/K29)*100</f>
        <v>100</v>
      </c>
      <c r="AF29" s="45">
        <f>(V29/L29)*100</f>
        <v>97.89473684210527</v>
      </c>
      <c r="AG29" s="45">
        <f t="shared" si="2"/>
        <v>100</v>
      </c>
      <c r="AH29" s="45">
        <f t="shared" si="2"/>
        <v>83.37595907928389</v>
      </c>
      <c r="AI29" s="45">
        <f t="shared" si="2"/>
        <v>100</v>
      </c>
      <c r="AJ29" s="64">
        <f t="shared" si="2"/>
        <v>100</v>
      </c>
      <c r="AK29" s="45">
        <f t="shared" si="2"/>
        <v>0</v>
      </c>
      <c r="AL29" s="64">
        <f t="shared" si="2"/>
        <v>0</v>
      </c>
      <c r="AM29" s="437"/>
    </row>
    <row r="30" spans="1:39" s="68" customFormat="1" ht="54" customHeight="1">
      <c r="A30" s="74"/>
      <c r="B30" s="435"/>
      <c r="C30" s="75" t="s">
        <v>19</v>
      </c>
      <c r="D30" s="63" t="s">
        <v>36</v>
      </c>
      <c r="E30" s="64"/>
      <c r="F30" s="65" t="s">
        <v>67</v>
      </c>
      <c r="G30" s="64">
        <v>55</v>
      </c>
      <c r="H30" s="45">
        <v>275000000</v>
      </c>
      <c r="I30" s="45">
        <v>0</v>
      </c>
      <c r="J30" s="45">
        <v>0</v>
      </c>
      <c r="K30" s="45">
        <v>0</v>
      </c>
      <c r="L30" s="45">
        <v>0</v>
      </c>
      <c r="M30" s="64">
        <v>17</v>
      </c>
      <c r="N30" s="76">
        <v>20700000</v>
      </c>
      <c r="O30" s="64">
        <v>10</v>
      </c>
      <c r="P30" s="45">
        <v>32000000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17</v>
      </c>
      <c r="X30" s="45">
        <v>20550000</v>
      </c>
      <c r="Y30" s="45">
        <v>10</v>
      </c>
      <c r="Z30" s="64">
        <v>32000000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f>(W30/M30)*100</f>
        <v>100</v>
      </c>
      <c r="AH30" s="45">
        <f>(X30/N30)*100</f>
        <v>99.27536231884058</v>
      </c>
      <c r="AI30" s="45">
        <f>(Y30/O30)*100</f>
        <v>100</v>
      </c>
      <c r="AJ30" s="64">
        <f>(Z30/P30)*100</f>
        <v>100</v>
      </c>
      <c r="AK30" s="45">
        <v>0</v>
      </c>
      <c r="AL30" s="64">
        <v>0</v>
      </c>
      <c r="AM30" s="78"/>
    </row>
    <row r="31" spans="1:39" s="68" customFormat="1" ht="57.75" customHeight="1">
      <c r="A31" s="74"/>
      <c r="B31" s="435"/>
      <c r="C31" s="75" t="s">
        <v>20</v>
      </c>
      <c r="D31" s="63" t="s">
        <v>37</v>
      </c>
      <c r="E31" s="64"/>
      <c r="F31" s="65" t="s">
        <v>65</v>
      </c>
      <c r="G31" s="64">
        <v>100</v>
      </c>
      <c r="H31" s="45">
        <v>449567084</v>
      </c>
      <c r="I31" s="64">
        <v>2</v>
      </c>
      <c r="J31" s="76">
        <v>33150000</v>
      </c>
      <c r="K31" s="64">
        <v>2</v>
      </c>
      <c r="L31" s="76">
        <v>33150000</v>
      </c>
      <c r="M31" s="64">
        <v>2</v>
      </c>
      <c r="N31" s="76">
        <v>37700000</v>
      </c>
      <c r="O31" s="64">
        <v>4</v>
      </c>
      <c r="P31" s="45">
        <v>48310000</v>
      </c>
      <c r="Q31" s="64">
        <v>7</v>
      </c>
      <c r="R31" s="76">
        <v>54550000</v>
      </c>
      <c r="S31" s="45">
        <v>2</v>
      </c>
      <c r="T31" s="45">
        <v>32803000</v>
      </c>
      <c r="U31" s="64">
        <v>2</v>
      </c>
      <c r="V31" s="45">
        <v>32560000</v>
      </c>
      <c r="W31" s="45">
        <v>2</v>
      </c>
      <c r="X31" s="45">
        <v>33755000</v>
      </c>
      <c r="Y31" s="45">
        <v>4</v>
      </c>
      <c r="Z31" s="64">
        <v>47449500</v>
      </c>
      <c r="AA31" s="64">
        <v>7</v>
      </c>
      <c r="AB31" s="76">
        <v>53906000</v>
      </c>
      <c r="AC31" s="45">
        <f aca="true" t="shared" si="3" ref="AC31:AF32">(S31/I31)*100</f>
        <v>100</v>
      </c>
      <c r="AD31" s="45">
        <f t="shared" si="3"/>
        <v>98.95324283559577</v>
      </c>
      <c r="AE31" s="45">
        <f t="shared" si="3"/>
        <v>100</v>
      </c>
      <c r="AF31" s="45">
        <f t="shared" si="3"/>
        <v>98.22021116138762</v>
      </c>
      <c r="AG31" s="45">
        <f t="shared" si="2"/>
        <v>100</v>
      </c>
      <c r="AH31" s="45">
        <f t="shared" si="2"/>
        <v>89.53580901856763</v>
      </c>
      <c r="AI31" s="45">
        <f t="shared" si="2"/>
        <v>100</v>
      </c>
      <c r="AJ31" s="64">
        <f t="shared" si="2"/>
        <v>98.21879528048024</v>
      </c>
      <c r="AK31" s="45">
        <f t="shared" si="2"/>
        <v>100</v>
      </c>
      <c r="AL31" s="64">
        <f t="shared" si="2"/>
        <v>98.81943171402384</v>
      </c>
      <c r="AM31" s="78"/>
    </row>
    <row r="32" spans="1:39" s="68" customFormat="1" ht="41.25" customHeight="1">
      <c r="A32" s="74"/>
      <c r="B32" s="435"/>
      <c r="C32" s="75" t="s">
        <v>73</v>
      </c>
      <c r="D32" s="63" t="s">
        <v>74</v>
      </c>
      <c r="E32" s="64"/>
      <c r="F32" s="65" t="s">
        <v>65</v>
      </c>
      <c r="G32" s="64">
        <v>100</v>
      </c>
      <c r="H32" s="45">
        <v>265000000</v>
      </c>
      <c r="I32" s="64">
        <v>1</v>
      </c>
      <c r="J32" s="45">
        <v>3000000</v>
      </c>
      <c r="K32" s="64">
        <v>1</v>
      </c>
      <c r="L32" s="45">
        <v>3000000</v>
      </c>
      <c r="M32" s="64">
        <v>1</v>
      </c>
      <c r="N32" s="45">
        <v>4500000</v>
      </c>
      <c r="O32" s="64">
        <v>1</v>
      </c>
      <c r="P32" s="45">
        <v>10000000</v>
      </c>
      <c r="Q32" s="64">
        <v>1</v>
      </c>
      <c r="R32" s="76">
        <v>35000000</v>
      </c>
      <c r="S32" s="45">
        <v>1</v>
      </c>
      <c r="T32" s="45">
        <v>3000000</v>
      </c>
      <c r="U32" s="64">
        <v>1</v>
      </c>
      <c r="V32" s="45">
        <v>3000000</v>
      </c>
      <c r="W32" s="45">
        <v>1</v>
      </c>
      <c r="X32" s="45">
        <v>4500000</v>
      </c>
      <c r="Y32" s="45">
        <v>1</v>
      </c>
      <c r="Z32" s="64">
        <v>10000000</v>
      </c>
      <c r="AA32" s="64">
        <v>1</v>
      </c>
      <c r="AB32" s="76">
        <v>35000000</v>
      </c>
      <c r="AC32" s="45">
        <f t="shared" si="3"/>
        <v>100</v>
      </c>
      <c r="AD32" s="45">
        <f t="shared" si="3"/>
        <v>100</v>
      </c>
      <c r="AE32" s="45">
        <f t="shared" si="3"/>
        <v>100</v>
      </c>
      <c r="AF32" s="45">
        <f t="shared" si="3"/>
        <v>100</v>
      </c>
      <c r="AG32" s="45">
        <f t="shared" si="2"/>
        <v>100</v>
      </c>
      <c r="AH32" s="45">
        <f t="shared" si="2"/>
        <v>100</v>
      </c>
      <c r="AI32" s="45">
        <f t="shared" si="2"/>
        <v>100</v>
      </c>
      <c r="AJ32" s="64">
        <f t="shared" si="2"/>
        <v>100</v>
      </c>
      <c r="AK32" s="45">
        <f t="shared" si="2"/>
        <v>100</v>
      </c>
      <c r="AL32" s="64">
        <f t="shared" si="2"/>
        <v>100</v>
      </c>
      <c r="AM32" s="79"/>
    </row>
    <row r="33" spans="1:39" s="68" customFormat="1" ht="41.25" customHeight="1">
      <c r="A33" s="74"/>
      <c r="B33" s="82"/>
      <c r="C33" s="75" t="s">
        <v>196</v>
      </c>
      <c r="D33" s="63" t="s">
        <v>197</v>
      </c>
      <c r="E33" s="64"/>
      <c r="F33" s="65" t="s">
        <v>65</v>
      </c>
      <c r="G33" s="64">
        <v>100</v>
      </c>
      <c r="H33" s="45">
        <v>265000000</v>
      </c>
      <c r="I33" s="64">
        <v>0</v>
      </c>
      <c r="J33" s="45">
        <v>0</v>
      </c>
      <c r="K33" s="45">
        <v>0</v>
      </c>
      <c r="L33" s="45">
        <v>0</v>
      </c>
      <c r="M33" s="64">
        <v>20</v>
      </c>
      <c r="N33" s="45">
        <v>3950000</v>
      </c>
      <c r="O33" s="64">
        <v>20</v>
      </c>
      <c r="P33" s="45">
        <v>5550000</v>
      </c>
      <c r="Q33" s="64">
        <v>10</v>
      </c>
      <c r="R33" s="45">
        <v>5550000</v>
      </c>
      <c r="S33" s="45">
        <v>0</v>
      </c>
      <c r="T33" s="45">
        <v>0</v>
      </c>
      <c r="U33" s="45">
        <v>0</v>
      </c>
      <c r="V33" s="45">
        <v>0</v>
      </c>
      <c r="W33" s="45">
        <v>20</v>
      </c>
      <c r="X33" s="45">
        <v>3600000</v>
      </c>
      <c r="Y33" s="45">
        <v>20</v>
      </c>
      <c r="Z33" s="64">
        <v>5550000</v>
      </c>
      <c r="AA33" s="45">
        <v>10</v>
      </c>
      <c r="AB33" s="64">
        <v>5550000</v>
      </c>
      <c r="AC33" s="45">
        <v>0</v>
      </c>
      <c r="AD33" s="45">
        <v>0</v>
      </c>
      <c r="AE33" s="64">
        <v>0</v>
      </c>
      <c r="AF33" s="45">
        <v>0</v>
      </c>
      <c r="AG33" s="45">
        <f aca="true" t="shared" si="4" ref="AG33:AL34">(W33/M33)*100</f>
        <v>100</v>
      </c>
      <c r="AH33" s="45">
        <f t="shared" si="4"/>
        <v>91.13924050632912</v>
      </c>
      <c r="AI33" s="45">
        <f t="shared" si="4"/>
        <v>100</v>
      </c>
      <c r="AJ33" s="64">
        <f t="shared" si="4"/>
        <v>100</v>
      </c>
      <c r="AK33" s="45">
        <f t="shared" si="4"/>
        <v>100</v>
      </c>
      <c r="AL33" s="64">
        <f t="shared" si="4"/>
        <v>100</v>
      </c>
      <c r="AM33" s="79"/>
    </row>
    <row r="34" spans="1:39" s="68" customFormat="1" ht="41.25" customHeight="1">
      <c r="A34" s="74"/>
      <c r="B34" s="82"/>
      <c r="C34" s="75" t="s">
        <v>198</v>
      </c>
      <c r="D34" s="63" t="s">
        <v>199</v>
      </c>
      <c r="E34" s="64"/>
      <c r="F34" s="65" t="s">
        <v>65</v>
      </c>
      <c r="G34" s="64">
        <v>100</v>
      </c>
      <c r="H34" s="45">
        <v>265000000</v>
      </c>
      <c r="I34" s="64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64">
        <v>1</v>
      </c>
      <c r="P34" s="45">
        <v>5000000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1</v>
      </c>
      <c r="Z34" s="64">
        <v>5000000</v>
      </c>
      <c r="AA34" s="45" t="s">
        <v>66</v>
      </c>
      <c r="AB34" s="45" t="s">
        <v>66</v>
      </c>
      <c r="AC34" s="45">
        <v>0</v>
      </c>
      <c r="AD34" s="45">
        <v>0</v>
      </c>
      <c r="AE34" s="64">
        <v>0</v>
      </c>
      <c r="AF34" s="45">
        <v>0</v>
      </c>
      <c r="AG34" s="45">
        <v>0</v>
      </c>
      <c r="AH34" s="45">
        <v>0</v>
      </c>
      <c r="AI34" s="45">
        <f t="shared" si="4"/>
        <v>100</v>
      </c>
      <c r="AJ34" s="64">
        <f t="shared" si="4"/>
        <v>100</v>
      </c>
      <c r="AK34" s="45">
        <v>0</v>
      </c>
      <c r="AL34" s="64">
        <v>0</v>
      </c>
      <c r="AM34" s="79"/>
    </row>
    <row r="35" spans="1:39" s="68" customFormat="1" ht="14.25" customHeight="1">
      <c r="A35" s="74"/>
      <c r="B35" s="82"/>
      <c r="C35" s="75"/>
      <c r="D35" s="63"/>
      <c r="E35" s="64"/>
      <c r="F35" s="65"/>
      <c r="G35" s="64"/>
      <c r="H35" s="45"/>
      <c r="I35" s="64"/>
      <c r="J35" s="45"/>
      <c r="K35" s="64"/>
      <c r="L35" s="45"/>
      <c r="M35" s="64"/>
      <c r="N35" s="45"/>
      <c r="O35" s="64"/>
      <c r="P35" s="45"/>
      <c r="Q35" s="64"/>
      <c r="R35" s="45"/>
      <c r="S35" s="45"/>
      <c r="T35" s="45"/>
      <c r="U35" s="64"/>
      <c r="V35" s="45"/>
      <c r="W35" s="45"/>
      <c r="X35" s="45"/>
      <c r="Y35" s="45"/>
      <c r="Z35" s="64"/>
      <c r="AA35" s="45"/>
      <c r="AB35" s="64"/>
      <c r="AC35" s="45"/>
      <c r="AD35" s="45"/>
      <c r="AE35" s="64"/>
      <c r="AF35" s="45"/>
      <c r="AG35" s="45"/>
      <c r="AH35" s="45"/>
      <c r="AI35" s="45"/>
      <c r="AJ35" s="64"/>
      <c r="AK35" s="45"/>
      <c r="AL35" s="64"/>
      <c r="AM35" s="67"/>
    </row>
    <row r="36" spans="1:39" s="73" customFormat="1" ht="39.75" customHeight="1">
      <c r="A36" s="80">
        <v>3</v>
      </c>
      <c r="B36" s="83"/>
      <c r="C36" s="62" t="s">
        <v>21</v>
      </c>
      <c r="D36" s="66" t="s">
        <v>116</v>
      </c>
      <c r="E36" s="70"/>
      <c r="F36" s="71" t="s">
        <v>65</v>
      </c>
      <c r="G36" s="70">
        <v>100</v>
      </c>
      <c r="H36" s="62">
        <f>SUM(H37:H37)</f>
        <v>70755000</v>
      </c>
      <c r="I36" s="70">
        <v>100</v>
      </c>
      <c r="J36" s="62">
        <f aca="true" t="shared" si="5" ref="J36:R36">SUM(J37:J37)</f>
        <v>6850000</v>
      </c>
      <c r="K36" s="62">
        <f t="shared" si="5"/>
        <v>40</v>
      </c>
      <c r="L36" s="62">
        <f t="shared" si="5"/>
        <v>5850000</v>
      </c>
      <c r="M36" s="62">
        <f t="shared" si="5"/>
        <v>37</v>
      </c>
      <c r="N36" s="62">
        <f t="shared" si="5"/>
        <v>8025000</v>
      </c>
      <c r="O36" s="62">
        <f t="shared" si="5"/>
        <v>37</v>
      </c>
      <c r="P36" s="62">
        <f t="shared" si="5"/>
        <v>8025000</v>
      </c>
      <c r="Q36" s="62">
        <f t="shared" si="5"/>
        <v>40</v>
      </c>
      <c r="R36" s="62">
        <f t="shared" si="5"/>
        <v>8025000</v>
      </c>
      <c r="S36" s="62">
        <v>100</v>
      </c>
      <c r="T36" s="62">
        <f>SUM(T37:T37)</f>
        <v>6850000</v>
      </c>
      <c r="U36" s="70">
        <v>100</v>
      </c>
      <c r="V36" s="62">
        <f>SUM(V37:V37)</f>
        <v>5850000</v>
      </c>
      <c r="W36" s="62">
        <v>100</v>
      </c>
      <c r="X36" s="62">
        <f>SUM(X37:X37)</f>
        <v>8025000</v>
      </c>
      <c r="Y36" s="62">
        <v>100</v>
      </c>
      <c r="Z36" s="62">
        <f>SUM(Z37:Z37)</f>
        <v>7750000</v>
      </c>
      <c r="AA36" s="62">
        <v>100</v>
      </c>
      <c r="AB36" s="62">
        <f>SUM(AB37:AB37)</f>
        <v>7475000</v>
      </c>
      <c r="AC36" s="62">
        <f>SUM(AC37:AC37)/1</f>
        <v>100</v>
      </c>
      <c r="AD36" s="62">
        <f>(T36/J36)*100</f>
        <v>100</v>
      </c>
      <c r="AE36" s="62">
        <f>SUM(AE37:AE37)/1</f>
        <v>100</v>
      </c>
      <c r="AF36" s="62">
        <f>(V36/L36)*100</f>
        <v>100</v>
      </c>
      <c r="AG36" s="62">
        <f>SUM(AG37:AG37)/1</f>
        <v>100</v>
      </c>
      <c r="AH36" s="62">
        <f>SUM(AH37:AH37)</f>
        <v>100</v>
      </c>
      <c r="AI36" s="62">
        <f>SUM(AI37:AI37)/2</f>
        <v>50</v>
      </c>
      <c r="AJ36" s="62">
        <f>(Z36/P36)*100</f>
        <v>96.57320872274143</v>
      </c>
      <c r="AK36" s="62">
        <f>SUM(AK37:AK37)/2</f>
        <v>50</v>
      </c>
      <c r="AL36" s="62">
        <f>(AB36/R36)*100</f>
        <v>93.14641744548287</v>
      </c>
      <c r="AM36" s="72" t="s">
        <v>289</v>
      </c>
    </row>
    <row r="37" spans="1:39" s="68" customFormat="1" ht="72" customHeight="1">
      <c r="A37" s="74"/>
      <c r="B37" s="84"/>
      <c r="C37" s="75" t="s">
        <v>22</v>
      </c>
      <c r="D37" s="63" t="s">
        <v>174</v>
      </c>
      <c r="E37" s="64"/>
      <c r="F37" s="65" t="s">
        <v>82</v>
      </c>
      <c r="G37" s="64">
        <v>190</v>
      </c>
      <c r="H37" s="45">
        <v>70755000</v>
      </c>
      <c r="I37" s="64">
        <v>35</v>
      </c>
      <c r="J37" s="45">
        <v>6850000</v>
      </c>
      <c r="K37" s="64">
        <v>40</v>
      </c>
      <c r="L37" s="45">
        <v>5850000</v>
      </c>
      <c r="M37" s="64">
        <v>37</v>
      </c>
      <c r="N37" s="45">
        <v>8025000</v>
      </c>
      <c r="O37" s="64">
        <v>37</v>
      </c>
      <c r="P37" s="45">
        <v>8025000</v>
      </c>
      <c r="Q37" s="64">
        <v>40</v>
      </c>
      <c r="R37" s="45">
        <v>8025000</v>
      </c>
      <c r="S37" s="45">
        <v>35</v>
      </c>
      <c r="T37" s="45">
        <v>6850000</v>
      </c>
      <c r="U37" s="64">
        <v>40</v>
      </c>
      <c r="V37" s="45">
        <v>5850000</v>
      </c>
      <c r="W37" s="45">
        <v>37</v>
      </c>
      <c r="X37" s="45">
        <v>8025000</v>
      </c>
      <c r="Y37" s="45">
        <v>37</v>
      </c>
      <c r="Z37" s="45">
        <v>7750000</v>
      </c>
      <c r="AA37" s="45">
        <v>40</v>
      </c>
      <c r="AB37" s="45">
        <v>7475000</v>
      </c>
      <c r="AC37" s="45">
        <f>(S37/I37)*100</f>
        <v>100</v>
      </c>
      <c r="AD37" s="45">
        <f>(T37/J37)*100</f>
        <v>100</v>
      </c>
      <c r="AE37" s="45">
        <f>(U37/K37)*100</f>
        <v>100</v>
      </c>
      <c r="AF37" s="45">
        <f>(V37/L37)*100</f>
        <v>100</v>
      </c>
      <c r="AG37" s="45">
        <f>(W37/M37)*100</f>
        <v>100</v>
      </c>
      <c r="AH37" s="45">
        <f>(X37/N37)*100</f>
        <v>100</v>
      </c>
      <c r="AI37" s="45">
        <f>(Y37/O37)*100</f>
        <v>100</v>
      </c>
      <c r="AJ37" s="45">
        <f>(Z37/P37)*100</f>
        <v>96.57320872274143</v>
      </c>
      <c r="AK37" s="45">
        <f>(AA37/Q37)*100</f>
        <v>100</v>
      </c>
      <c r="AL37" s="64">
        <f>(AB37/R37)*100</f>
        <v>93.14641744548287</v>
      </c>
      <c r="AM37" s="81"/>
    </row>
    <row r="38" spans="1:39" s="68" customFormat="1" ht="12.75">
      <c r="A38" s="74"/>
      <c r="B38" s="84"/>
      <c r="C38" s="75"/>
      <c r="D38" s="63"/>
      <c r="E38" s="64"/>
      <c r="F38" s="65"/>
      <c r="G38" s="64"/>
      <c r="H38" s="45"/>
      <c r="I38" s="64"/>
      <c r="J38" s="45"/>
      <c r="K38" s="64"/>
      <c r="L38" s="45"/>
      <c r="M38" s="64"/>
      <c r="N38" s="45"/>
      <c r="O38" s="64"/>
      <c r="P38" s="45"/>
      <c r="Q38" s="64"/>
      <c r="R38" s="45"/>
      <c r="S38" s="45"/>
      <c r="T38" s="45"/>
      <c r="U38" s="64"/>
      <c r="V38" s="45"/>
      <c r="W38" s="45"/>
      <c r="X38" s="45"/>
      <c r="Y38" s="45"/>
      <c r="Z38" s="64"/>
      <c r="AA38" s="45"/>
      <c r="AB38" s="64"/>
      <c r="AC38" s="45"/>
      <c r="AD38" s="45"/>
      <c r="AE38" s="64"/>
      <c r="AF38" s="45"/>
      <c r="AG38" s="45"/>
      <c r="AH38" s="45"/>
      <c r="AI38" s="45"/>
      <c r="AJ38" s="64"/>
      <c r="AK38" s="45"/>
      <c r="AL38" s="64"/>
      <c r="AM38" s="67"/>
    </row>
    <row r="39" spans="1:39" s="73" customFormat="1" ht="52.5" customHeight="1">
      <c r="A39" s="80">
        <v>4</v>
      </c>
      <c r="B39" s="83"/>
      <c r="C39" s="62" t="s">
        <v>23</v>
      </c>
      <c r="D39" s="66" t="s">
        <v>117</v>
      </c>
      <c r="E39" s="70"/>
      <c r="F39" s="71" t="s">
        <v>65</v>
      </c>
      <c r="G39" s="70">
        <v>100</v>
      </c>
      <c r="H39" s="62">
        <f>SUM(H40:H40)</f>
        <v>226050000</v>
      </c>
      <c r="I39" s="70">
        <v>100</v>
      </c>
      <c r="J39" s="62">
        <f>SUM(J40:J40)</f>
        <v>7000000</v>
      </c>
      <c r="K39" s="70">
        <v>100</v>
      </c>
      <c r="L39" s="62">
        <f>SUM(L40:L40)</f>
        <v>12000000</v>
      </c>
      <c r="M39" s="70">
        <v>100</v>
      </c>
      <c r="N39" s="62">
        <f>SUM(N40:N40)</f>
        <v>12000000</v>
      </c>
      <c r="O39" s="70">
        <v>100</v>
      </c>
      <c r="P39" s="62">
        <f>SUM(P40:P40)</f>
        <v>20000000</v>
      </c>
      <c r="Q39" s="70">
        <v>100</v>
      </c>
      <c r="R39" s="62">
        <f>SUM(R40:R40)</f>
        <v>30000000</v>
      </c>
      <c r="S39" s="62">
        <v>100</v>
      </c>
      <c r="T39" s="62">
        <f>SUM(T40:T40)</f>
        <v>7000000</v>
      </c>
      <c r="U39" s="70">
        <v>100</v>
      </c>
      <c r="V39" s="62">
        <f>SUM(V40:V40)</f>
        <v>8000000</v>
      </c>
      <c r="W39" s="62">
        <v>100</v>
      </c>
      <c r="X39" s="62">
        <f>SUM(X40:X40)</f>
        <v>4000000</v>
      </c>
      <c r="Y39" s="62">
        <v>100</v>
      </c>
      <c r="Z39" s="62">
        <f>SUM(Z40:Z40)</f>
        <v>7900000</v>
      </c>
      <c r="AA39" s="62">
        <v>100</v>
      </c>
      <c r="AB39" s="62">
        <f>SUM(AB40:AB40)</f>
        <v>5000000</v>
      </c>
      <c r="AC39" s="62">
        <v>100</v>
      </c>
      <c r="AD39" s="62">
        <f aca="true" t="shared" si="6" ref="AD39:AD51">(T39/J39)*100</f>
        <v>100</v>
      </c>
      <c r="AE39" s="62">
        <f aca="true" t="shared" si="7" ref="AE39:AL39">(U39/K39)*100</f>
        <v>100</v>
      </c>
      <c r="AF39" s="62">
        <f t="shared" si="7"/>
        <v>66.66666666666666</v>
      </c>
      <c r="AG39" s="62">
        <f t="shared" si="7"/>
        <v>100</v>
      </c>
      <c r="AH39" s="62">
        <f t="shared" si="7"/>
        <v>33.33333333333333</v>
      </c>
      <c r="AI39" s="62">
        <f t="shared" si="7"/>
        <v>100</v>
      </c>
      <c r="AJ39" s="62">
        <f t="shared" si="7"/>
        <v>39.5</v>
      </c>
      <c r="AK39" s="62">
        <f t="shared" si="7"/>
        <v>100</v>
      </c>
      <c r="AL39" s="62">
        <f t="shared" si="7"/>
        <v>16.666666666666664</v>
      </c>
      <c r="AM39" s="72" t="s">
        <v>289</v>
      </c>
    </row>
    <row r="40" spans="1:39" s="68" customFormat="1" ht="72.75" customHeight="1">
      <c r="A40" s="74"/>
      <c r="B40" s="84"/>
      <c r="C40" s="75" t="s">
        <v>175</v>
      </c>
      <c r="D40" s="63" t="s">
        <v>176</v>
      </c>
      <c r="E40" s="64"/>
      <c r="F40" s="65" t="s">
        <v>83</v>
      </c>
      <c r="G40" s="64">
        <v>40</v>
      </c>
      <c r="H40" s="45">
        <v>226050000</v>
      </c>
      <c r="I40" s="64">
        <v>2</v>
      </c>
      <c r="J40" s="45">
        <v>7000000</v>
      </c>
      <c r="K40" s="64">
        <v>3</v>
      </c>
      <c r="L40" s="45">
        <v>12000000</v>
      </c>
      <c r="M40" s="64">
        <v>3</v>
      </c>
      <c r="N40" s="45">
        <v>12000000</v>
      </c>
      <c r="O40" s="64">
        <v>5</v>
      </c>
      <c r="P40" s="45">
        <v>20000000</v>
      </c>
      <c r="Q40" s="64">
        <v>7</v>
      </c>
      <c r="R40" s="45">
        <v>30000000</v>
      </c>
      <c r="S40" s="45">
        <v>2</v>
      </c>
      <c r="T40" s="45">
        <v>7000000</v>
      </c>
      <c r="U40" s="77">
        <v>2</v>
      </c>
      <c r="V40" s="45">
        <v>8000000</v>
      </c>
      <c r="W40" s="45">
        <v>1</v>
      </c>
      <c r="X40" s="45">
        <v>4000000</v>
      </c>
      <c r="Y40" s="45">
        <v>2</v>
      </c>
      <c r="Z40" s="64">
        <v>7900000</v>
      </c>
      <c r="AA40" s="45">
        <v>1</v>
      </c>
      <c r="AB40" s="64">
        <v>5000000</v>
      </c>
      <c r="AC40" s="45">
        <f>(S40/I40)*100</f>
        <v>100</v>
      </c>
      <c r="AD40" s="45">
        <f t="shared" si="6"/>
        <v>100</v>
      </c>
      <c r="AE40" s="45">
        <f>(U40/K40)*100</f>
        <v>66.66666666666666</v>
      </c>
      <c r="AF40" s="45">
        <f>(V40/L40)*100</f>
        <v>66.66666666666666</v>
      </c>
      <c r="AG40" s="45">
        <f>(W40/M40)*100</f>
        <v>33.33333333333333</v>
      </c>
      <c r="AH40" s="45">
        <f aca="true" t="shared" si="8" ref="AH40:AH55">(X40/N40)*100</f>
        <v>33.33333333333333</v>
      </c>
      <c r="AI40" s="45">
        <f>(Y40/O40)*100</f>
        <v>40</v>
      </c>
      <c r="AJ40" s="64">
        <f aca="true" t="shared" si="9" ref="AJ40:AJ55">(Z40/P40)*100</f>
        <v>39.5</v>
      </c>
      <c r="AK40" s="45">
        <f>(AA40/Q40)*100</f>
        <v>14.285714285714285</v>
      </c>
      <c r="AL40" s="64">
        <f aca="true" t="shared" si="10" ref="AL40:AL55">(AB40/R40)*100</f>
        <v>16.666666666666664</v>
      </c>
      <c r="AM40" s="67"/>
    </row>
    <row r="41" spans="1:39" s="73" customFormat="1" ht="41.25" customHeight="1">
      <c r="A41" s="80">
        <v>5</v>
      </c>
      <c r="B41" s="83"/>
      <c r="C41" s="62" t="s">
        <v>177</v>
      </c>
      <c r="D41" s="66"/>
      <c r="E41" s="70"/>
      <c r="F41" s="71" t="s">
        <v>65</v>
      </c>
      <c r="G41" s="70">
        <v>100</v>
      </c>
      <c r="H41" s="62">
        <f>SUM(H42:H42)</f>
        <v>0</v>
      </c>
      <c r="I41" s="62">
        <f>SUM(I42:I42)</f>
        <v>0</v>
      </c>
      <c r="J41" s="62">
        <f>SUM(J42:J42)</f>
        <v>0</v>
      </c>
      <c r="K41" s="62">
        <f>SUM(K42:K42)</f>
        <v>1</v>
      </c>
      <c r="L41" s="62">
        <f>SUM(L42:L42)</f>
        <v>3609000</v>
      </c>
      <c r="M41" s="62">
        <f aca="true" t="shared" si="11" ref="M41:AL41">SUM(M42:M42)</f>
        <v>1</v>
      </c>
      <c r="N41" s="62">
        <f t="shared" si="11"/>
        <v>7386320</v>
      </c>
      <c r="O41" s="62">
        <f t="shared" si="11"/>
        <v>1</v>
      </c>
      <c r="P41" s="62">
        <f t="shared" si="11"/>
        <v>7442200</v>
      </c>
      <c r="Q41" s="62">
        <f t="shared" si="11"/>
        <v>1</v>
      </c>
      <c r="R41" s="62">
        <f t="shared" si="11"/>
        <v>12441800</v>
      </c>
      <c r="S41" s="62">
        <f t="shared" si="11"/>
        <v>0</v>
      </c>
      <c r="T41" s="62">
        <f t="shared" si="11"/>
        <v>0</v>
      </c>
      <c r="U41" s="62">
        <f t="shared" si="11"/>
        <v>1</v>
      </c>
      <c r="V41" s="62">
        <f t="shared" si="11"/>
        <v>3609000</v>
      </c>
      <c r="W41" s="62">
        <f t="shared" si="11"/>
        <v>1</v>
      </c>
      <c r="X41" s="62">
        <f t="shared" si="11"/>
        <v>7386320</v>
      </c>
      <c r="Y41" s="62">
        <f t="shared" si="11"/>
        <v>1</v>
      </c>
      <c r="Z41" s="62">
        <f t="shared" si="11"/>
        <v>7442200</v>
      </c>
      <c r="AA41" s="62">
        <f t="shared" si="11"/>
        <v>1</v>
      </c>
      <c r="AB41" s="62">
        <f t="shared" si="11"/>
        <v>12441800</v>
      </c>
      <c r="AC41" s="62">
        <f t="shared" si="11"/>
        <v>0</v>
      </c>
      <c r="AD41" s="62">
        <f t="shared" si="11"/>
        <v>0</v>
      </c>
      <c r="AE41" s="62">
        <f t="shared" si="11"/>
        <v>100</v>
      </c>
      <c r="AF41" s="62">
        <f t="shared" si="11"/>
        <v>100</v>
      </c>
      <c r="AG41" s="62">
        <f t="shared" si="11"/>
        <v>100</v>
      </c>
      <c r="AH41" s="62">
        <f t="shared" si="11"/>
        <v>100</v>
      </c>
      <c r="AI41" s="62">
        <f t="shared" si="11"/>
        <v>100</v>
      </c>
      <c r="AJ41" s="62">
        <f t="shared" si="11"/>
        <v>100</v>
      </c>
      <c r="AK41" s="62">
        <f t="shared" si="11"/>
        <v>100</v>
      </c>
      <c r="AL41" s="62">
        <f t="shared" si="11"/>
        <v>100</v>
      </c>
      <c r="AM41" s="72" t="s">
        <v>289</v>
      </c>
    </row>
    <row r="42" spans="1:39" s="68" customFormat="1" ht="65.25" customHeight="1">
      <c r="A42" s="74"/>
      <c r="B42" s="84"/>
      <c r="C42" s="75" t="s">
        <v>178</v>
      </c>
      <c r="D42" s="63" t="s">
        <v>179</v>
      </c>
      <c r="E42" s="64"/>
      <c r="F42" s="65" t="s">
        <v>83</v>
      </c>
      <c r="G42" s="45">
        <v>0</v>
      </c>
      <c r="H42" s="45">
        <v>0</v>
      </c>
      <c r="I42" s="45">
        <v>0</v>
      </c>
      <c r="J42" s="45">
        <v>0</v>
      </c>
      <c r="K42" s="64">
        <v>1</v>
      </c>
      <c r="L42" s="45">
        <v>3609000</v>
      </c>
      <c r="M42" s="64">
        <v>1</v>
      </c>
      <c r="N42" s="45">
        <v>7386320</v>
      </c>
      <c r="O42" s="64">
        <v>1</v>
      </c>
      <c r="P42" s="45">
        <v>7442200</v>
      </c>
      <c r="Q42" s="64">
        <v>1</v>
      </c>
      <c r="R42" s="45">
        <v>12441800</v>
      </c>
      <c r="S42" s="45">
        <v>0</v>
      </c>
      <c r="T42" s="45">
        <v>0</v>
      </c>
      <c r="U42" s="77">
        <v>1</v>
      </c>
      <c r="V42" s="45">
        <v>3609000</v>
      </c>
      <c r="W42" s="45">
        <v>1</v>
      </c>
      <c r="X42" s="45">
        <v>7386320</v>
      </c>
      <c r="Y42" s="45">
        <v>1</v>
      </c>
      <c r="Z42" s="64">
        <v>7442200</v>
      </c>
      <c r="AA42" s="64">
        <v>1</v>
      </c>
      <c r="AB42" s="45">
        <v>12441800</v>
      </c>
      <c r="AC42" s="45">
        <v>0</v>
      </c>
      <c r="AD42" s="45">
        <v>0</v>
      </c>
      <c r="AE42" s="45">
        <f aca="true" t="shared" si="12" ref="AE42:AG43">(U42/K42)*100</f>
        <v>100</v>
      </c>
      <c r="AF42" s="45">
        <f t="shared" si="12"/>
        <v>100</v>
      </c>
      <c r="AG42" s="45">
        <f t="shared" si="12"/>
        <v>100</v>
      </c>
      <c r="AH42" s="45">
        <f t="shared" si="8"/>
        <v>100</v>
      </c>
      <c r="AI42" s="45">
        <f>(Y42/O42)*100</f>
        <v>100</v>
      </c>
      <c r="AJ42" s="64">
        <f t="shared" si="9"/>
        <v>100</v>
      </c>
      <c r="AK42" s="45">
        <f>(AA42/Q42)*100</f>
        <v>100</v>
      </c>
      <c r="AL42" s="64">
        <f t="shared" si="10"/>
        <v>100</v>
      </c>
      <c r="AM42" s="67"/>
    </row>
    <row r="43" spans="1:39" s="68" customFormat="1" ht="54" customHeight="1">
      <c r="A43" s="74"/>
      <c r="B43" s="84"/>
      <c r="C43" s="75" t="s">
        <v>180</v>
      </c>
      <c r="D43" s="63" t="s">
        <v>181</v>
      </c>
      <c r="E43" s="64"/>
      <c r="F43" s="65" t="s">
        <v>83</v>
      </c>
      <c r="G43" s="64">
        <v>40</v>
      </c>
      <c r="H43" s="45">
        <v>226050000</v>
      </c>
      <c r="I43" s="45" t="s">
        <v>66</v>
      </c>
      <c r="J43" s="45" t="s">
        <v>66</v>
      </c>
      <c r="K43" s="64">
        <v>3</v>
      </c>
      <c r="L43" s="45">
        <v>8100000</v>
      </c>
      <c r="M43" s="64">
        <v>3</v>
      </c>
      <c r="N43" s="45">
        <v>8250000</v>
      </c>
      <c r="O43" s="64">
        <v>3</v>
      </c>
      <c r="P43" s="45">
        <v>8250000</v>
      </c>
      <c r="Q43" s="64">
        <v>3</v>
      </c>
      <c r="R43" s="45">
        <v>8250000</v>
      </c>
      <c r="S43" s="45">
        <v>0</v>
      </c>
      <c r="T43" s="45">
        <v>0</v>
      </c>
      <c r="U43" s="77">
        <v>3</v>
      </c>
      <c r="V43" s="45">
        <v>8100000</v>
      </c>
      <c r="W43" s="45">
        <v>3</v>
      </c>
      <c r="X43" s="45">
        <v>8250000</v>
      </c>
      <c r="Y43" s="64">
        <v>3</v>
      </c>
      <c r="Z43" s="45">
        <v>8250000</v>
      </c>
      <c r="AA43" s="64">
        <v>3</v>
      </c>
      <c r="AB43" s="45">
        <v>8250000</v>
      </c>
      <c r="AC43" s="45">
        <v>0</v>
      </c>
      <c r="AD43" s="45">
        <v>0</v>
      </c>
      <c r="AE43" s="45">
        <f t="shared" si="12"/>
        <v>100</v>
      </c>
      <c r="AF43" s="45">
        <f t="shared" si="12"/>
        <v>100</v>
      </c>
      <c r="AG43" s="45">
        <f t="shared" si="12"/>
        <v>100</v>
      </c>
      <c r="AH43" s="45">
        <f t="shared" si="8"/>
        <v>100</v>
      </c>
      <c r="AI43" s="45">
        <f>(Y43/O43)*100</f>
        <v>100</v>
      </c>
      <c r="AJ43" s="64">
        <f t="shared" si="9"/>
        <v>100</v>
      </c>
      <c r="AK43" s="45">
        <f>(AA43/Q43)*100</f>
        <v>100</v>
      </c>
      <c r="AL43" s="64">
        <f t="shared" si="10"/>
        <v>100</v>
      </c>
      <c r="AM43" s="67"/>
    </row>
    <row r="44" spans="1:39" s="73" customFormat="1" ht="40.5" customHeight="1">
      <c r="A44" s="80">
        <v>6</v>
      </c>
      <c r="B44" s="83"/>
      <c r="C44" s="62" t="s">
        <v>182</v>
      </c>
      <c r="D44" s="66"/>
      <c r="E44" s="70"/>
      <c r="F44" s="71" t="s">
        <v>65</v>
      </c>
      <c r="G44" s="70">
        <v>100</v>
      </c>
      <c r="H44" s="62">
        <f>SUM(H45:H45)</f>
        <v>226050000</v>
      </c>
      <c r="I44" s="62">
        <f>SUM(I45:I46)</f>
        <v>4</v>
      </c>
      <c r="J44" s="62">
        <f aca="true" t="shared" si="13" ref="J44:AL44">SUM(J45:J46)</f>
        <v>77000000</v>
      </c>
      <c r="K44" s="62">
        <f t="shared" si="13"/>
        <v>8</v>
      </c>
      <c r="L44" s="62">
        <f t="shared" si="13"/>
        <v>604286248</v>
      </c>
      <c r="M44" s="62">
        <f t="shared" si="13"/>
        <v>26</v>
      </c>
      <c r="N44" s="62">
        <f t="shared" si="13"/>
        <v>738099690</v>
      </c>
      <c r="O44" s="62">
        <f t="shared" si="13"/>
        <v>26</v>
      </c>
      <c r="P44" s="62">
        <f t="shared" si="13"/>
        <v>1077915000</v>
      </c>
      <c r="Q44" s="62">
        <f t="shared" si="13"/>
        <v>26</v>
      </c>
      <c r="R44" s="62">
        <f t="shared" si="13"/>
        <v>760703500</v>
      </c>
      <c r="S44" s="62">
        <f t="shared" si="13"/>
        <v>4</v>
      </c>
      <c r="T44" s="62">
        <f t="shared" si="13"/>
        <v>77000000</v>
      </c>
      <c r="U44" s="62">
        <f t="shared" si="13"/>
        <v>8</v>
      </c>
      <c r="V44" s="62">
        <f t="shared" si="13"/>
        <v>464029800</v>
      </c>
      <c r="W44" s="62">
        <f t="shared" si="13"/>
        <v>26</v>
      </c>
      <c r="X44" s="62">
        <f t="shared" si="13"/>
        <v>234629690</v>
      </c>
      <c r="Y44" s="62">
        <f t="shared" si="13"/>
        <v>26</v>
      </c>
      <c r="Z44" s="62">
        <f t="shared" si="13"/>
        <v>325715000</v>
      </c>
      <c r="AA44" s="62">
        <f t="shared" si="13"/>
        <v>26</v>
      </c>
      <c r="AB44" s="62">
        <f t="shared" si="13"/>
        <v>348133500</v>
      </c>
      <c r="AC44" s="62">
        <f t="shared" si="13"/>
        <v>100</v>
      </c>
      <c r="AD44" s="62">
        <f t="shared" si="13"/>
        <v>100</v>
      </c>
      <c r="AE44" s="62">
        <f t="shared" si="13"/>
        <v>200</v>
      </c>
      <c r="AF44" s="62">
        <f t="shared" si="13"/>
        <v>170.7829609264658</v>
      </c>
      <c r="AG44" s="62">
        <f t="shared" si="13"/>
        <v>200</v>
      </c>
      <c r="AH44" s="62">
        <f t="shared" si="13"/>
        <v>123.820609535425</v>
      </c>
      <c r="AI44" s="62">
        <f t="shared" si="13"/>
        <v>200</v>
      </c>
      <c r="AJ44" s="62">
        <f t="shared" si="13"/>
        <v>115.91749422126672</v>
      </c>
      <c r="AK44" s="62">
        <f t="shared" si="13"/>
        <v>200</v>
      </c>
      <c r="AL44" s="62">
        <f t="shared" si="13"/>
        <v>127.54693313457608</v>
      </c>
      <c r="AM44" s="72" t="s">
        <v>289</v>
      </c>
    </row>
    <row r="45" spans="1:39" s="68" customFormat="1" ht="48">
      <c r="A45" s="74"/>
      <c r="B45" s="84"/>
      <c r="C45" s="75" t="s">
        <v>183</v>
      </c>
      <c r="D45" s="63" t="s">
        <v>184</v>
      </c>
      <c r="E45" s="64"/>
      <c r="F45" s="65" t="s">
        <v>83</v>
      </c>
      <c r="G45" s="64">
        <v>40</v>
      </c>
      <c r="H45" s="45">
        <v>226050000</v>
      </c>
      <c r="I45" s="64">
        <v>4</v>
      </c>
      <c r="J45" s="45">
        <v>77000000</v>
      </c>
      <c r="K45" s="64">
        <v>4</v>
      </c>
      <c r="L45" s="45">
        <v>77000000</v>
      </c>
      <c r="M45" s="64">
        <v>13</v>
      </c>
      <c r="N45" s="45">
        <v>77000000</v>
      </c>
      <c r="O45" s="64">
        <v>13</v>
      </c>
      <c r="P45" s="45">
        <v>68000000</v>
      </c>
      <c r="Q45" s="64">
        <v>13</v>
      </c>
      <c r="R45" s="45">
        <v>71000000</v>
      </c>
      <c r="S45" s="45">
        <v>4</v>
      </c>
      <c r="T45" s="45">
        <v>77000000</v>
      </c>
      <c r="U45" s="77">
        <v>4</v>
      </c>
      <c r="V45" s="45">
        <v>74640000</v>
      </c>
      <c r="W45" s="45">
        <v>13</v>
      </c>
      <c r="X45" s="45">
        <v>76980000</v>
      </c>
      <c r="Y45" s="45">
        <v>13</v>
      </c>
      <c r="Z45" s="64">
        <v>61000000</v>
      </c>
      <c r="AA45" s="45">
        <v>13</v>
      </c>
      <c r="AB45" s="64">
        <v>61000000</v>
      </c>
      <c r="AC45" s="45">
        <f>(S45/I45)*100</f>
        <v>100</v>
      </c>
      <c r="AD45" s="45">
        <f t="shared" si="6"/>
        <v>100</v>
      </c>
      <c r="AE45" s="45">
        <f aca="true" t="shared" si="14" ref="AE45:AG46">(U45/K45)*100</f>
        <v>100</v>
      </c>
      <c r="AF45" s="45">
        <f t="shared" si="14"/>
        <v>96.93506493506493</v>
      </c>
      <c r="AG45" s="45">
        <f t="shared" si="14"/>
        <v>100</v>
      </c>
      <c r="AH45" s="45">
        <f t="shared" si="8"/>
        <v>99.97402597402598</v>
      </c>
      <c r="AI45" s="45">
        <f>(Y45/O45)*100</f>
        <v>100</v>
      </c>
      <c r="AJ45" s="64">
        <f t="shared" si="9"/>
        <v>89.70588235294117</v>
      </c>
      <c r="AK45" s="45">
        <f>(AA45/Q45)*100</f>
        <v>100</v>
      </c>
      <c r="AL45" s="64">
        <f t="shared" si="10"/>
        <v>85.91549295774648</v>
      </c>
      <c r="AM45" s="67"/>
    </row>
    <row r="46" spans="1:39" s="68" customFormat="1" ht="47.25" customHeight="1">
      <c r="A46" s="74"/>
      <c r="B46" s="84"/>
      <c r="C46" s="75" t="s">
        <v>188</v>
      </c>
      <c r="D46" s="63" t="s">
        <v>189</v>
      </c>
      <c r="E46" s="64"/>
      <c r="F46" s="65" t="s">
        <v>83</v>
      </c>
      <c r="G46" s="64">
        <v>40</v>
      </c>
      <c r="H46" s="45">
        <v>226050000</v>
      </c>
      <c r="I46" s="45">
        <v>0</v>
      </c>
      <c r="J46" s="45">
        <v>0</v>
      </c>
      <c r="K46" s="64">
        <v>4</v>
      </c>
      <c r="L46" s="45">
        <v>527286248</v>
      </c>
      <c r="M46" s="64">
        <v>13</v>
      </c>
      <c r="N46" s="45">
        <v>661099690</v>
      </c>
      <c r="O46" s="64">
        <v>13</v>
      </c>
      <c r="P46" s="45">
        <v>1009915000</v>
      </c>
      <c r="Q46" s="64">
        <v>13</v>
      </c>
      <c r="R46" s="45">
        <v>689703500</v>
      </c>
      <c r="S46" s="45">
        <v>0</v>
      </c>
      <c r="T46" s="45">
        <v>0</v>
      </c>
      <c r="U46" s="77">
        <v>4</v>
      </c>
      <c r="V46" s="45">
        <v>389389800</v>
      </c>
      <c r="W46" s="45">
        <v>13</v>
      </c>
      <c r="X46" s="45">
        <v>157649690</v>
      </c>
      <c r="Y46" s="45">
        <v>13</v>
      </c>
      <c r="Z46" s="64">
        <v>264715000</v>
      </c>
      <c r="AA46" s="45">
        <v>13</v>
      </c>
      <c r="AB46" s="64">
        <v>287133500</v>
      </c>
      <c r="AC46" s="45">
        <v>0</v>
      </c>
      <c r="AD46" s="45">
        <v>0</v>
      </c>
      <c r="AE46" s="45">
        <f t="shared" si="14"/>
        <v>100</v>
      </c>
      <c r="AF46" s="45">
        <f t="shared" si="14"/>
        <v>73.84789599140086</v>
      </c>
      <c r="AG46" s="45">
        <f t="shared" si="14"/>
        <v>100</v>
      </c>
      <c r="AH46" s="45">
        <f t="shared" si="8"/>
        <v>23.846583561399036</v>
      </c>
      <c r="AI46" s="45">
        <f>(Y46/O46)*100</f>
        <v>100</v>
      </c>
      <c r="AJ46" s="64">
        <f t="shared" si="9"/>
        <v>26.21161186832555</v>
      </c>
      <c r="AK46" s="45">
        <f>(AA46/Q46)*100</f>
        <v>100</v>
      </c>
      <c r="AL46" s="64">
        <f t="shared" si="10"/>
        <v>41.63144017682961</v>
      </c>
      <c r="AM46" s="67"/>
    </row>
    <row r="47" spans="1:39" s="73" customFormat="1" ht="27.75" customHeight="1">
      <c r="A47" s="80">
        <v>7</v>
      </c>
      <c r="B47" s="83"/>
      <c r="C47" s="62" t="s">
        <v>185</v>
      </c>
      <c r="D47" s="66"/>
      <c r="E47" s="70"/>
      <c r="F47" s="71" t="s">
        <v>65</v>
      </c>
      <c r="G47" s="70">
        <v>100</v>
      </c>
      <c r="H47" s="62">
        <f>SUM(H48:H48)</f>
        <v>226050000</v>
      </c>
      <c r="I47" s="70">
        <v>100</v>
      </c>
      <c r="J47" s="62">
        <f>SUM(J48:J49)</f>
        <v>94374000</v>
      </c>
      <c r="K47" s="70">
        <v>100</v>
      </c>
      <c r="L47" s="62">
        <f>SUM(L48:L49)</f>
        <v>67633500</v>
      </c>
      <c r="M47" s="70">
        <v>100</v>
      </c>
      <c r="N47" s="62">
        <f>SUM(N48:N49)</f>
        <v>104033500</v>
      </c>
      <c r="O47" s="70">
        <v>100</v>
      </c>
      <c r="P47" s="62">
        <f>SUM(P48:P49)</f>
        <v>378098000</v>
      </c>
      <c r="Q47" s="70">
        <v>100</v>
      </c>
      <c r="R47" s="62">
        <f>SUM(R48:R49)</f>
        <v>145264500</v>
      </c>
      <c r="S47" s="62">
        <v>100</v>
      </c>
      <c r="T47" s="62">
        <f>SUM(T48:T49)</f>
        <v>94374000</v>
      </c>
      <c r="U47" s="70">
        <v>100</v>
      </c>
      <c r="V47" s="62">
        <f>SUM(V48:V49)</f>
        <v>67633500</v>
      </c>
      <c r="W47" s="62">
        <v>100</v>
      </c>
      <c r="X47" s="62">
        <f>SUM(X48:X49)</f>
        <v>104033500</v>
      </c>
      <c r="Y47" s="62">
        <v>100</v>
      </c>
      <c r="Z47" s="62">
        <f>SUM(Z48:Z49)</f>
        <v>350458000</v>
      </c>
      <c r="AA47" s="62">
        <v>100</v>
      </c>
      <c r="AB47" s="62">
        <f>SUM(AB48:AB49)</f>
        <v>91274500</v>
      </c>
      <c r="AC47" s="62">
        <v>100</v>
      </c>
      <c r="AD47" s="62">
        <f t="shared" si="6"/>
        <v>100</v>
      </c>
      <c r="AE47" s="70"/>
      <c r="AF47" s="62">
        <f>(V47/L47)*100</f>
        <v>100</v>
      </c>
      <c r="AG47" s="62"/>
      <c r="AH47" s="62">
        <f t="shared" si="8"/>
        <v>100</v>
      </c>
      <c r="AI47" s="62"/>
      <c r="AJ47" s="62">
        <f t="shared" si="9"/>
        <v>92.68972594406742</v>
      </c>
      <c r="AK47" s="62"/>
      <c r="AL47" s="62">
        <f t="shared" si="10"/>
        <v>62.83331440234882</v>
      </c>
      <c r="AM47" s="72" t="s">
        <v>289</v>
      </c>
    </row>
    <row r="48" spans="1:39" s="68" customFormat="1" ht="38.25" customHeight="1">
      <c r="A48" s="74"/>
      <c r="B48" s="84"/>
      <c r="C48" s="75" t="s">
        <v>186</v>
      </c>
      <c r="D48" s="63" t="s">
        <v>187</v>
      </c>
      <c r="E48" s="64"/>
      <c r="F48" s="65" t="s">
        <v>83</v>
      </c>
      <c r="G48" s="64">
        <v>40</v>
      </c>
      <c r="H48" s="45">
        <v>226050000</v>
      </c>
      <c r="I48" s="64">
        <v>4</v>
      </c>
      <c r="J48" s="45">
        <v>94374000</v>
      </c>
      <c r="K48" s="64">
        <v>4</v>
      </c>
      <c r="L48" s="45">
        <v>67633500</v>
      </c>
      <c r="M48" s="64">
        <v>13</v>
      </c>
      <c r="N48" s="45">
        <v>104033500</v>
      </c>
      <c r="O48" s="64">
        <v>13</v>
      </c>
      <c r="P48" s="45">
        <v>108513500</v>
      </c>
      <c r="Q48" s="64">
        <v>13</v>
      </c>
      <c r="R48" s="45">
        <v>145264500</v>
      </c>
      <c r="S48" s="45">
        <v>4</v>
      </c>
      <c r="T48" s="45">
        <v>94374000</v>
      </c>
      <c r="U48" s="77">
        <v>4</v>
      </c>
      <c r="V48" s="45">
        <v>67633500</v>
      </c>
      <c r="W48" s="45">
        <v>13</v>
      </c>
      <c r="X48" s="45">
        <v>104033500</v>
      </c>
      <c r="Y48" s="45">
        <v>13</v>
      </c>
      <c r="Z48" s="64">
        <v>108715500</v>
      </c>
      <c r="AA48" s="45">
        <v>13</v>
      </c>
      <c r="AB48" s="64">
        <v>91274500</v>
      </c>
      <c r="AC48" s="45">
        <f>(S48/I48)*100</f>
        <v>100</v>
      </c>
      <c r="AD48" s="45">
        <f t="shared" si="6"/>
        <v>100</v>
      </c>
      <c r="AE48" s="45">
        <f>(U48/K48)*100</f>
        <v>100</v>
      </c>
      <c r="AF48" s="45">
        <f>(V48/L48)*100</f>
        <v>100</v>
      </c>
      <c r="AG48" s="45">
        <f>(W48/M48)*100</f>
        <v>100</v>
      </c>
      <c r="AH48" s="45">
        <f t="shared" si="8"/>
        <v>100</v>
      </c>
      <c r="AI48" s="45">
        <f>(Y48/O48)*100</f>
        <v>100</v>
      </c>
      <c r="AJ48" s="64">
        <f t="shared" si="9"/>
        <v>100.18615195344358</v>
      </c>
      <c r="AK48" s="45">
        <f>(AA48/Q48)*100</f>
        <v>100</v>
      </c>
      <c r="AL48" s="64">
        <f t="shared" si="10"/>
        <v>62.83331440234882</v>
      </c>
      <c r="AM48" s="67"/>
    </row>
    <row r="49" spans="1:39" s="68" customFormat="1" ht="39.75" customHeight="1">
      <c r="A49" s="74"/>
      <c r="B49" s="84"/>
      <c r="C49" s="75" t="s">
        <v>200</v>
      </c>
      <c r="D49" s="63" t="s">
        <v>201</v>
      </c>
      <c r="E49" s="64"/>
      <c r="F49" s="65" t="s">
        <v>83</v>
      </c>
      <c r="G49" s="64">
        <v>40</v>
      </c>
      <c r="H49" s="45">
        <v>226050000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64">
        <v>1</v>
      </c>
      <c r="P49" s="45">
        <v>269584500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1</v>
      </c>
      <c r="Z49" s="64">
        <v>241742500</v>
      </c>
      <c r="AA49" s="64" t="s">
        <v>66</v>
      </c>
      <c r="AB49" s="45" t="s">
        <v>66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f>(Y49/O49)*100</f>
        <v>100</v>
      </c>
      <c r="AJ49" s="64">
        <f t="shared" si="9"/>
        <v>89.67225489596026</v>
      </c>
      <c r="AK49" s="45">
        <v>0</v>
      </c>
      <c r="AL49" s="64">
        <v>0</v>
      </c>
      <c r="AM49" s="67"/>
    </row>
    <row r="50" spans="1:39" s="73" customFormat="1" ht="40.5" customHeight="1">
      <c r="A50" s="80">
        <v>8</v>
      </c>
      <c r="B50" s="83"/>
      <c r="C50" s="62" t="s">
        <v>64</v>
      </c>
      <c r="D50" s="66"/>
      <c r="E50" s="70"/>
      <c r="F50" s="71" t="s">
        <v>65</v>
      </c>
      <c r="G50" s="70">
        <v>100</v>
      </c>
      <c r="H50" s="62">
        <f>SUM(H51:H51)</f>
        <v>226050000</v>
      </c>
      <c r="I50" s="70">
        <v>100</v>
      </c>
      <c r="J50" s="62">
        <f>SUM(J51:J51)</f>
        <v>33140000</v>
      </c>
      <c r="K50" s="70">
        <v>100</v>
      </c>
      <c r="L50" s="62">
        <f>SUM(L51:L51)</f>
        <v>42740000</v>
      </c>
      <c r="M50" s="70">
        <v>100</v>
      </c>
      <c r="N50" s="62">
        <f>SUM(N51:N51)</f>
        <v>92510000</v>
      </c>
      <c r="O50" s="70">
        <v>100</v>
      </c>
      <c r="P50" s="62">
        <f>SUM(P51:P51)</f>
        <v>92150000</v>
      </c>
      <c r="Q50" s="70">
        <v>100</v>
      </c>
      <c r="R50" s="62">
        <f>SUM(R51:R51)</f>
        <v>94760000</v>
      </c>
      <c r="S50" s="62">
        <v>100</v>
      </c>
      <c r="T50" s="62">
        <f>SUM(T51:T51)</f>
        <v>33140000</v>
      </c>
      <c r="U50" s="70">
        <v>100</v>
      </c>
      <c r="V50" s="62">
        <f>SUM(V51:V51)</f>
        <v>42740000</v>
      </c>
      <c r="W50" s="62">
        <v>100</v>
      </c>
      <c r="X50" s="62">
        <f>SUM(X51:X51)</f>
        <v>92510000</v>
      </c>
      <c r="Y50" s="62">
        <v>100</v>
      </c>
      <c r="Z50" s="62">
        <f>SUM(Z51:Z51)</f>
        <v>92150000</v>
      </c>
      <c r="AA50" s="62">
        <v>100</v>
      </c>
      <c r="AB50" s="62">
        <f>SUM(AB51:AB51)</f>
        <v>94760000</v>
      </c>
      <c r="AC50" s="62">
        <v>100</v>
      </c>
      <c r="AD50" s="62">
        <f t="shared" si="6"/>
        <v>100</v>
      </c>
      <c r="AE50" s="70"/>
      <c r="AF50" s="62">
        <f>(V50/L50)*100</f>
        <v>100</v>
      </c>
      <c r="AG50" s="62"/>
      <c r="AH50" s="62">
        <f t="shared" si="8"/>
        <v>100</v>
      </c>
      <c r="AI50" s="62"/>
      <c r="AJ50" s="62">
        <f t="shared" si="9"/>
        <v>100</v>
      </c>
      <c r="AK50" s="62"/>
      <c r="AL50" s="62">
        <f t="shared" si="10"/>
        <v>100</v>
      </c>
      <c r="AM50" s="72" t="s">
        <v>289</v>
      </c>
    </row>
    <row r="51" spans="1:39" s="68" customFormat="1" ht="42" customHeight="1">
      <c r="A51" s="74"/>
      <c r="B51" s="84"/>
      <c r="C51" s="75" t="s">
        <v>190</v>
      </c>
      <c r="D51" s="63" t="s">
        <v>191</v>
      </c>
      <c r="E51" s="64"/>
      <c r="F51" s="65" t="s">
        <v>83</v>
      </c>
      <c r="G51" s="64">
        <v>40</v>
      </c>
      <c r="H51" s="45">
        <v>226050000</v>
      </c>
      <c r="I51" s="64">
        <v>6</v>
      </c>
      <c r="J51" s="45">
        <v>33140000</v>
      </c>
      <c r="K51" s="64">
        <v>6</v>
      </c>
      <c r="L51" s="45">
        <v>42740000</v>
      </c>
      <c r="M51" s="64">
        <v>6</v>
      </c>
      <c r="N51" s="45">
        <v>92510000</v>
      </c>
      <c r="O51" s="64">
        <v>6</v>
      </c>
      <c r="P51" s="45">
        <v>92150000</v>
      </c>
      <c r="Q51" s="64">
        <v>6</v>
      </c>
      <c r="R51" s="45">
        <v>94760000</v>
      </c>
      <c r="S51" s="45">
        <v>6</v>
      </c>
      <c r="T51" s="45">
        <v>33140000</v>
      </c>
      <c r="U51" s="77">
        <v>6</v>
      </c>
      <c r="V51" s="45">
        <v>42740000</v>
      </c>
      <c r="W51" s="45">
        <v>6</v>
      </c>
      <c r="X51" s="45">
        <v>92510000</v>
      </c>
      <c r="Y51" s="45">
        <v>6</v>
      </c>
      <c r="Z51" s="64">
        <v>92150000</v>
      </c>
      <c r="AA51" s="45">
        <v>6</v>
      </c>
      <c r="AB51" s="64">
        <v>94760000</v>
      </c>
      <c r="AC51" s="45">
        <f>(S51/I51)*100</f>
        <v>100</v>
      </c>
      <c r="AD51" s="45">
        <f t="shared" si="6"/>
        <v>100</v>
      </c>
      <c r="AE51" s="45">
        <f>(U51/K51)*100</f>
        <v>100</v>
      </c>
      <c r="AF51" s="45">
        <f>(V51/L51)*100</f>
        <v>100</v>
      </c>
      <c r="AG51" s="45">
        <f>(W51/M51)*100</f>
        <v>100</v>
      </c>
      <c r="AH51" s="45">
        <f t="shared" si="8"/>
        <v>100</v>
      </c>
      <c r="AI51" s="45">
        <f>(Y51/O51)*100</f>
        <v>100</v>
      </c>
      <c r="AJ51" s="64">
        <f t="shared" si="9"/>
        <v>100</v>
      </c>
      <c r="AK51" s="45">
        <f>(AA51/Q51)*100</f>
        <v>100</v>
      </c>
      <c r="AL51" s="64">
        <f t="shared" si="10"/>
        <v>100</v>
      </c>
      <c r="AM51" s="67"/>
    </row>
    <row r="52" spans="1:39" s="73" customFormat="1" ht="52.5" customHeight="1">
      <c r="A52" s="80">
        <v>9</v>
      </c>
      <c r="B52" s="83"/>
      <c r="C52" s="62" t="s">
        <v>192</v>
      </c>
      <c r="D52" s="66"/>
      <c r="E52" s="70"/>
      <c r="F52" s="71" t="s">
        <v>65</v>
      </c>
      <c r="G52" s="70">
        <v>100</v>
      </c>
      <c r="H52" s="62">
        <f>SUM(H53:H53)</f>
        <v>226050000</v>
      </c>
      <c r="I52" s="45">
        <v>0</v>
      </c>
      <c r="J52" s="45">
        <v>0</v>
      </c>
      <c r="K52" s="70">
        <v>100</v>
      </c>
      <c r="L52" s="62">
        <f>SUM(L53:L53)</f>
        <v>10000000</v>
      </c>
      <c r="M52" s="70">
        <v>100</v>
      </c>
      <c r="N52" s="62">
        <f>SUM(N53:N53)</f>
        <v>20000000</v>
      </c>
      <c r="O52" s="70">
        <v>100</v>
      </c>
      <c r="P52" s="62">
        <f>SUM(P53:P53)</f>
        <v>20000000</v>
      </c>
      <c r="Q52" s="70">
        <v>100</v>
      </c>
      <c r="R52" s="62">
        <f>SUM(R53:R53)</f>
        <v>20001100</v>
      </c>
      <c r="S52" s="45">
        <v>0</v>
      </c>
      <c r="T52" s="45">
        <v>0</v>
      </c>
      <c r="U52" s="70">
        <v>100</v>
      </c>
      <c r="V52" s="62">
        <f>SUM(V53:V53)</f>
        <v>10000000</v>
      </c>
      <c r="W52" s="62">
        <v>100</v>
      </c>
      <c r="X52" s="62">
        <f>SUM(X53:X53)</f>
        <v>20000000</v>
      </c>
      <c r="Y52" s="62">
        <v>100</v>
      </c>
      <c r="Z52" s="62">
        <f>SUM(Z53:Z53)</f>
        <v>20000000</v>
      </c>
      <c r="AA52" s="62">
        <v>100</v>
      </c>
      <c r="AB52" s="62">
        <f>SUM(AB53:AB53)</f>
        <v>20001100</v>
      </c>
      <c r="AC52" s="62">
        <v>0</v>
      </c>
      <c r="AD52" s="62">
        <v>0</v>
      </c>
      <c r="AE52" s="62">
        <f>(U52/K52)*100</f>
        <v>100</v>
      </c>
      <c r="AF52" s="62">
        <f>(V52/L52)*100</f>
        <v>100</v>
      </c>
      <c r="AG52" s="62">
        <f>(W52/M52)*100</f>
        <v>100</v>
      </c>
      <c r="AH52" s="62">
        <f t="shared" si="8"/>
        <v>100</v>
      </c>
      <c r="AI52" s="62">
        <f>(Y52/O52)*100</f>
        <v>100</v>
      </c>
      <c r="AJ52" s="62">
        <f t="shared" si="9"/>
        <v>100</v>
      </c>
      <c r="AK52" s="62">
        <f>(AA52/Q52)*100</f>
        <v>100</v>
      </c>
      <c r="AL52" s="62">
        <f t="shared" si="10"/>
        <v>100</v>
      </c>
      <c r="AM52" s="72" t="s">
        <v>289</v>
      </c>
    </row>
    <row r="53" spans="1:39" s="68" customFormat="1" ht="53.25" customHeight="1">
      <c r="A53" s="74"/>
      <c r="B53" s="84"/>
      <c r="C53" s="75" t="s">
        <v>193</v>
      </c>
      <c r="D53" s="63"/>
      <c r="E53" s="64"/>
      <c r="F53" s="65" t="s">
        <v>83</v>
      </c>
      <c r="G53" s="64">
        <v>40</v>
      </c>
      <c r="H53" s="45">
        <v>226050000</v>
      </c>
      <c r="I53" s="45">
        <v>0</v>
      </c>
      <c r="J53" s="45">
        <v>0</v>
      </c>
      <c r="K53" s="64">
        <v>4</v>
      </c>
      <c r="L53" s="45">
        <v>10000000</v>
      </c>
      <c r="M53" s="64">
        <v>13</v>
      </c>
      <c r="N53" s="45">
        <v>20000000</v>
      </c>
      <c r="O53" s="64">
        <v>13</v>
      </c>
      <c r="P53" s="45">
        <v>20000000</v>
      </c>
      <c r="Q53" s="64">
        <v>13</v>
      </c>
      <c r="R53" s="45">
        <v>20001100</v>
      </c>
      <c r="S53" s="45">
        <v>0</v>
      </c>
      <c r="T53" s="45">
        <v>0</v>
      </c>
      <c r="U53" s="77">
        <v>4</v>
      </c>
      <c r="V53" s="45">
        <v>10000000</v>
      </c>
      <c r="W53" s="45">
        <v>13</v>
      </c>
      <c r="X53" s="45">
        <v>20000000</v>
      </c>
      <c r="Y53" s="45">
        <v>13</v>
      </c>
      <c r="Z53" s="64">
        <v>20000000</v>
      </c>
      <c r="AA53" s="45">
        <v>13</v>
      </c>
      <c r="AB53" s="45">
        <v>20001100</v>
      </c>
      <c r="AC53" s="45">
        <v>0</v>
      </c>
      <c r="AD53" s="45">
        <v>0</v>
      </c>
      <c r="AE53" s="45">
        <f>(U53/K53)*100</f>
        <v>100</v>
      </c>
      <c r="AF53" s="45">
        <f>(V53/L53)*100</f>
        <v>100</v>
      </c>
      <c r="AG53" s="45">
        <f>(W53/M53)*100</f>
        <v>100</v>
      </c>
      <c r="AH53" s="45">
        <f t="shared" si="8"/>
        <v>100</v>
      </c>
      <c r="AI53" s="45">
        <f>(Y53/O53)*100</f>
        <v>100</v>
      </c>
      <c r="AJ53" s="64">
        <f t="shared" si="9"/>
        <v>100</v>
      </c>
      <c r="AK53" s="45">
        <f>(AA53/Q53)*100</f>
        <v>100</v>
      </c>
      <c r="AL53" s="64">
        <f t="shared" si="10"/>
        <v>100</v>
      </c>
      <c r="AM53" s="67"/>
    </row>
    <row r="54" spans="1:39" s="73" customFormat="1" ht="41.25" customHeight="1">
      <c r="A54" s="80">
        <v>10</v>
      </c>
      <c r="B54" s="83"/>
      <c r="C54" s="62" t="s">
        <v>63</v>
      </c>
      <c r="D54" s="66"/>
      <c r="E54" s="70"/>
      <c r="F54" s="71" t="s">
        <v>65</v>
      </c>
      <c r="G54" s="70">
        <v>100</v>
      </c>
      <c r="H54" s="62">
        <f>SUM(H55:H55)</f>
        <v>226050000</v>
      </c>
      <c r="I54" s="70">
        <v>0</v>
      </c>
      <c r="J54" s="62">
        <f>SUM(J55:J55)</f>
        <v>0</v>
      </c>
      <c r="K54" s="70">
        <v>0</v>
      </c>
      <c r="L54" s="62">
        <f>SUM(L55:L55)</f>
        <v>0</v>
      </c>
      <c r="M54" s="70">
        <v>100</v>
      </c>
      <c r="N54" s="62">
        <f>SUM(N55:N55)</f>
        <v>22855000</v>
      </c>
      <c r="O54" s="70">
        <v>100</v>
      </c>
      <c r="P54" s="62">
        <f>SUM(P55:P55)</f>
        <v>22904500</v>
      </c>
      <c r="Q54" s="70">
        <v>100</v>
      </c>
      <c r="R54" s="62">
        <f>SUM(R55:R55)</f>
        <v>22903400</v>
      </c>
      <c r="S54" s="62">
        <v>100</v>
      </c>
      <c r="T54" s="62">
        <f>SUM(T55:T55)</f>
        <v>0</v>
      </c>
      <c r="U54" s="70">
        <v>0</v>
      </c>
      <c r="V54" s="62">
        <f>SUM(V55:V55)</f>
        <v>0</v>
      </c>
      <c r="W54" s="62">
        <v>100</v>
      </c>
      <c r="X54" s="62">
        <f>SUM(X55:X55)</f>
        <v>22854000</v>
      </c>
      <c r="Y54" s="62">
        <v>100</v>
      </c>
      <c r="Z54" s="62">
        <f>SUM(Z55:Z55)</f>
        <v>16904500</v>
      </c>
      <c r="AA54" s="62">
        <v>100</v>
      </c>
      <c r="AB54" s="62">
        <f>SUM(AB55:AB55)</f>
        <v>17053400</v>
      </c>
      <c r="AC54" s="62">
        <v>0</v>
      </c>
      <c r="AD54" s="62">
        <v>0</v>
      </c>
      <c r="AE54" s="62">
        <v>0</v>
      </c>
      <c r="AF54" s="62">
        <v>0</v>
      </c>
      <c r="AG54" s="62">
        <f>(W54/M54)*100</f>
        <v>100</v>
      </c>
      <c r="AH54" s="62">
        <f t="shared" si="8"/>
        <v>99.9956245898053</v>
      </c>
      <c r="AI54" s="62">
        <f>(Y54/O54)*100</f>
        <v>100</v>
      </c>
      <c r="AJ54" s="62">
        <f t="shared" si="9"/>
        <v>73.80427426924841</v>
      </c>
      <c r="AK54" s="62">
        <f>(AA54/Q54)*100</f>
        <v>100</v>
      </c>
      <c r="AL54" s="62">
        <f t="shared" si="10"/>
        <v>74.45794074242252</v>
      </c>
      <c r="AM54" s="72" t="s">
        <v>289</v>
      </c>
    </row>
    <row r="55" spans="1:39" s="68" customFormat="1" ht="32.25" customHeight="1">
      <c r="A55" s="74"/>
      <c r="B55" s="84"/>
      <c r="C55" s="75" t="s">
        <v>194</v>
      </c>
      <c r="D55" s="63" t="s">
        <v>195</v>
      </c>
      <c r="E55" s="64"/>
      <c r="F55" s="65" t="s">
        <v>83</v>
      </c>
      <c r="G55" s="64">
        <v>40</v>
      </c>
      <c r="H55" s="45">
        <v>226050000</v>
      </c>
      <c r="I55" s="45">
        <v>0</v>
      </c>
      <c r="J55" s="45">
        <v>0</v>
      </c>
      <c r="K55" s="45">
        <v>0</v>
      </c>
      <c r="L55" s="45">
        <v>0</v>
      </c>
      <c r="M55" s="64">
        <v>13</v>
      </c>
      <c r="N55" s="45">
        <v>22855000</v>
      </c>
      <c r="O55" s="64">
        <v>13</v>
      </c>
      <c r="P55" s="45">
        <v>22904500</v>
      </c>
      <c r="Q55" s="64">
        <v>13</v>
      </c>
      <c r="R55" s="45">
        <v>22903400</v>
      </c>
      <c r="S55" s="45">
        <v>0</v>
      </c>
      <c r="T55" s="45">
        <v>0</v>
      </c>
      <c r="U55" s="45">
        <v>0</v>
      </c>
      <c r="V55" s="45">
        <v>0</v>
      </c>
      <c r="W55" s="45">
        <v>13</v>
      </c>
      <c r="X55" s="45">
        <v>22854000</v>
      </c>
      <c r="Y55" s="45">
        <v>13</v>
      </c>
      <c r="Z55" s="64">
        <v>16904500</v>
      </c>
      <c r="AA55" s="45">
        <v>13</v>
      </c>
      <c r="AB55" s="64">
        <v>17053400</v>
      </c>
      <c r="AC55" s="45">
        <v>0</v>
      </c>
      <c r="AD55" s="45">
        <v>0</v>
      </c>
      <c r="AE55" s="45">
        <v>0</v>
      </c>
      <c r="AF55" s="45">
        <v>0</v>
      </c>
      <c r="AG55" s="45">
        <f>(W55/M55)*100</f>
        <v>100</v>
      </c>
      <c r="AH55" s="45">
        <f t="shared" si="8"/>
        <v>99.9956245898053</v>
      </c>
      <c r="AI55" s="45">
        <f>(Y55/O55)*100</f>
        <v>100</v>
      </c>
      <c r="AJ55" s="64">
        <f t="shared" si="9"/>
        <v>73.80427426924841</v>
      </c>
      <c r="AK55" s="45">
        <f>(AA55/Q55)*100</f>
        <v>100</v>
      </c>
      <c r="AL55" s="64">
        <f t="shared" si="10"/>
        <v>74.45794074242252</v>
      </c>
      <c r="AM55" s="67"/>
    </row>
    <row r="56" spans="1:39" s="86" customFormat="1" ht="15" customHeight="1">
      <c r="A56" s="424" t="s">
        <v>84</v>
      </c>
      <c r="B56" s="425"/>
      <c r="C56" s="425"/>
      <c r="D56" s="425"/>
      <c r="E56" s="425"/>
      <c r="F56" s="425"/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62">
        <f>(AC39+AC36+AC27+AC14+AC41+AC44+AC47+AC50+AC52+AC54)/10</f>
        <v>65</v>
      </c>
      <c r="AD56" s="62">
        <f aca="true" t="shared" si="15" ref="AD56:AL56">(AD39+AD36+AD27+AD14+AD41+AD44+AD47+AD50+AD52+AD54)/10</f>
        <v>69.64443872220508</v>
      </c>
      <c r="AE56" s="62">
        <f t="shared" si="15"/>
        <v>77.5</v>
      </c>
      <c r="AF56" s="62">
        <f t="shared" si="15"/>
        <v>90.36964102030052</v>
      </c>
      <c r="AG56" s="62">
        <f t="shared" si="15"/>
        <v>88.33333333333333</v>
      </c>
      <c r="AH56" s="62">
        <f t="shared" si="15"/>
        <v>93.76198921759352</v>
      </c>
      <c r="AI56" s="62">
        <f t="shared" si="15"/>
        <v>84.33333333333333</v>
      </c>
      <c r="AJ56" s="62">
        <f t="shared" si="15"/>
        <v>90.37097320609556</v>
      </c>
      <c r="AK56" s="62">
        <f t="shared" si="15"/>
        <v>79</v>
      </c>
      <c r="AL56" s="62">
        <f t="shared" si="15"/>
        <v>85.92482716930287</v>
      </c>
      <c r="AM56" s="85"/>
    </row>
    <row r="57" spans="1:39" s="86" customFormat="1" ht="15.75" customHeight="1">
      <c r="A57" s="426" t="s">
        <v>85</v>
      </c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8"/>
    </row>
    <row r="58" spans="1:39" ht="12.75" customHeight="1">
      <c r="A58" s="428" t="s">
        <v>118</v>
      </c>
      <c r="B58" s="429"/>
      <c r="C58" s="429"/>
      <c r="D58" s="429"/>
      <c r="E58" s="89"/>
      <c r="F58" s="89"/>
      <c r="G58" s="89"/>
      <c r="H58" s="90"/>
      <c r="I58" s="90"/>
      <c r="J58" s="90"/>
      <c r="K58" s="90"/>
      <c r="L58" s="90"/>
      <c r="M58" s="90"/>
      <c r="N58" s="90"/>
      <c r="O58" s="89"/>
      <c r="P58" s="90"/>
      <c r="Q58" s="89"/>
      <c r="R58" s="90"/>
      <c r="S58" s="90"/>
      <c r="T58" s="90"/>
      <c r="U58" s="8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1"/>
    </row>
    <row r="59" spans="1:39" ht="15">
      <c r="A59" s="428" t="s">
        <v>119</v>
      </c>
      <c r="B59" s="429"/>
      <c r="C59" s="429"/>
      <c r="D59" s="429"/>
      <c r="E59" s="429"/>
      <c r="F59" s="89"/>
      <c r="G59" s="89"/>
      <c r="H59" s="90"/>
      <c r="I59" s="90"/>
      <c r="J59" s="90"/>
      <c r="K59" s="90"/>
      <c r="L59" s="90"/>
      <c r="M59" s="90"/>
      <c r="N59" s="90"/>
      <c r="O59" s="89"/>
      <c r="P59" s="90"/>
      <c r="Q59" s="89"/>
      <c r="R59" s="90"/>
      <c r="S59" s="90"/>
      <c r="T59" s="90"/>
      <c r="U59" s="89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1"/>
    </row>
    <row r="60" spans="1:39" ht="15">
      <c r="A60" s="428" t="s">
        <v>202</v>
      </c>
      <c r="B60" s="429"/>
      <c r="C60" s="429"/>
      <c r="D60" s="429"/>
      <c r="E60" s="429"/>
      <c r="F60" s="429"/>
      <c r="G60" s="89"/>
      <c r="H60" s="90"/>
      <c r="I60" s="90"/>
      <c r="J60" s="90"/>
      <c r="K60" s="90"/>
      <c r="L60" s="90"/>
      <c r="M60" s="90"/>
      <c r="N60" s="90"/>
      <c r="O60" s="89"/>
      <c r="P60" s="90"/>
      <c r="Q60" s="89"/>
      <c r="R60" s="90"/>
      <c r="S60" s="90"/>
      <c r="T60" s="90"/>
      <c r="U60" s="8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1"/>
    </row>
    <row r="61" spans="1:39" ht="15.75" thickBot="1">
      <c r="A61" s="422" t="s">
        <v>203</v>
      </c>
      <c r="B61" s="423"/>
      <c r="C61" s="423"/>
      <c r="D61" s="423"/>
      <c r="E61" s="423"/>
      <c r="F61" s="423"/>
      <c r="G61" s="423"/>
      <c r="H61" s="92"/>
      <c r="I61" s="92"/>
      <c r="J61" s="92"/>
      <c r="K61" s="92"/>
      <c r="L61" s="92"/>
      <c r="M61" s="92"/>
      <c r="N61" s="92"/>
      <c r="O61" s="93"/>
      <c r="P61" s="92"/>
      <c r="Q61" s="93"/>
      <c r="R61" s="92"/>
      <c r="S61" s="92"/>
      <c r="T61" s="92"/>
      <c r="U61" s="93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4"/>
    </row>
    <row r="62" ht="15.75" thickTop="1"/>
    <row r="63" ht="15">
      <c r="AA63" s="1"/>
    </row>
    <row r="64" ht="15">
      <c r="AA64" s="1"/>
    </row>
    <row r="65" ht="15">
      <c r="AA65" s="1"/>
    </row>
    <row r="66" ht="15">
      <c r="AA66" s="1"/>
    </row>
    <row r="67" ht="15">
      <c r="AA67" s="1"/>
    </row>
    <row r="68" spans="1:40" s="49" customFormat="1" ht="15">
      <c r="A68" s="46"/>
      <c r="B68" s="46"/>
      <c r="C68" s="46"/>
      <c r="D68" s="48"/>
      <c r="H68" s="46"/>
      <c r="I68" s="46"/>
      <c r="J68" s="46"/>
      <c r="K68" s="46"/>
      <c r="L68" s="46"/>
      <c r="M68" s="46"/>
      <c r="N68" s="46"/>
      <c r="P68" s="46"/>
      <c r="R68" s="46"/>
      <c r="S68" s="46"/>
      <c r="T68" s="46"/>
      <c r="V68" s="46"/>
      <c r="W68" s="46"/>
      <c r="X68" s="46"/>
      <c r="Y68" s="46"/>
      <c r="Z68" s="46"/>
      <c r="AA68" s="1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50"/>
      <c r="AN68" s="46"/>
    </row>
    <row r="69" spans="1:40" s="49" customFormat="1" ht="15">
      <c r="A69" s="46"/>
      <c r="B69" s="46"/>
      <c r="C69" s="46"/>
      <c r="D69" s="48"/>
      <c r="H69" s="46"/>
      <c r="I69" s="46"/>
      <c r="J69" s="46"/>
      <c r="K69" s="46"/>
      <c r="L69" s="46"/>
      <c r="M69" s="46"/>
      <c r="N69" s="46"/>
      <c r="P69" s="46"/>
      <c r="R69" s="46"/>
      <c r="S69" s="46"/>
      <c r="T69" s="46"/>
      <c r="V69" s="46"/>
      <c r="W69" s="46"/>
      <c r="X69" s="46"/>
      <c r="Y69" s="46"/>
      <c r="Z69" s="46"/>
      <c r="AA69" s="1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50"/>
      <c r="AN69" s="46"/>
    </row>
    <row r="70" ht="15">
      <c r="AA70" s="1"/>
    </row>
    <row r="71" ht="15">
      <c r="AA71" s="7"/>
    </row>
    <row r="72" ht="15">
      <c r="AA72" s="1"/>
    </row>
    <row r="73" ht="15">
      <c r="AA73" s="1"/>
    </row>
  </sheetData>
  <sheetProtection/>
  <mergeCells count="60">
    <mergeCell ref="B2:AM2"/>
    <mergeCell ref="B3:AM3"/>
    <mergeCell ref="B4:AM4"/>
    <mergeCell ref="B6:AM6"/>
    <mergeCell ref="A8:A9"/>
    <mergeCell ref="B8:B9"/>
    <mergeCell ref="C8:C9"/>
    <mergeCell ref="D8:D9"/>
    <mergeCell ref="E8:E9"/>
    <mergeCell ref="F8:H9"/>
    <mergeCell ref="I8:R8"/>
    <mergeCell ref="S8:AB8"/>
    <mergeCell ref="AC8:AL8"/>
    <mergeCell ref="AM8:AM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0:A11"/>
    <mergeCell ref="B10:B11"/>
    <mergeCell ref="C10:C11"/>
    <mergeCell ref="D10:D11"/>
    <mergeCell ref="E10:E11"/>
    <mergeCell ref="F10:H10"/>
    <mergeCell ref="I10:J10"/>
    <mergeCell ref="AE10:AF10"/>
    <mergeCell ref="AG10:AH10"/>
    <mergeCell ref="K10:L10"/>
    <mergeCell ref="M10:N10"/>
    <mergeCell ref="O10:P10"/>
    <mergeCell ref="Q10:R10"/>
    <mergeCell ref="S10:T10"/>
    <mergeCell ref="U10:V10"/>
    <mergeCell ref="AI10:AJ10"/>
    <mergeCell ref="AK10:AL10"/>
    <mergeCell ref="AM10:AM11"/>
    <mergeCell ref="B14:B32"/>
    <mergeCell ref="AM15:AM16"/>
    <mergeCell ref="W10:X10"/>
    <mergeCell ref="Y10:Z10"/>
    <mergeCell ref="AA10:AB10"/>
    <mergeCell ref="AC10:AD10"/>
    <mergeCell ref="AM28:AM29"/>
    <mergeCell ref="A61:G61"/>
    <mergeCell ref="A56:AB56"/>
    <mergeCell ref="A57:AB57"/>
    <mergeCell ref="A58:D58"/>
    <mergeCell ref="A59:E59"/>
    <mergeCell ref="A60:F60"/>
  </mergeCells>
  <printOptions/>
  <pageMargins left="0.15748031496062992" right="0.15748031496062992" top="0.3937007874015748" bottom="0.2755905511811024" header="0.2362204724409449" footer="0.1968503937007874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view="pageBreakPreview" zoomScale="70" zoomScaleNormal="80" zoomScaleSheetLayoutView="70" zoomScalePageLayoutView="0" workbookViewId="0" topLeftCell="A1">
      <selection activeCell="A47" sqref="A47:IV47"/>
    </sheetView>
  </sheetViews>
  <sheetFormatPr defaultColWidth="9.140625" defaultRowHeight="15"/>
  <cols>
    <col min="1" max="5" width="4.28125" style="219" customWidth="1"/>
    <col min="6" max="6" width="29.57421875" style="218" customWidth="1"/>
    <col min="7" max="7" width="28.00390625" style="218" customWidth="1"/>
    <col min="8" max="8" width="15.421875" style="220" customWidth="1"/>
    <col min="9" max="9" width="13.00390625" style="218" customWidth="1"/>
    <col min="10" max="10" width="15.28125" style="216" customWidth="1"/>
    <col min="11" max="11" width="17.00390625" style="218" customWidth="1"/>
    <col min="12" max="12" width="9.140625" style="218" customWidth="1"/>
    <col min="13" max="13" width="13.28125" style="267" customWidth="1"/>
    <col min="14" max="14" width="16.421875" style="216" bestFit="1" customWidth="1"/>
    <col min="15" max="15" width="11.140625" style="216" customWidth="1"/>
    <col min="16" max="24" width="9.140625" style="216" customWidth="1"/>
    <col min="25" max="26" width="9.140625" style="217" customWidth="1"/>
    <col min="27" max="16384" width="9.140625" style="218" customWidth="1"/>
  </cols>
  <sheetData>
    <row r="1" spans="1:15" ht="12.75">
      <c r="A1" s="476" t="s">
        <v>263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</row>
    <row r="2" spans="1:15" ht="12.75">
      <c r="A2" s="476" t="s">
        <v>262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</row>
    <row r="3" spans="1:15" ht="12.75">
      <c r="A3" s="476" t="s">
        <v>284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</row>
    <row r="4" ht="13.5" thickBot="1"/>
    <row r="5" spans="1:15" ht="45.75" customHeight="1" thickTop="1">
      <c r="A5" s="477" t="s">
        <v>0</v>
      </c>
      <c r="B5" s="469"/>
      <c r="C5" s="469"/>
      <c r="D5" s="469"/>
      <c r="E5" s="469"/>
      <c r="F5" s="469" t="s">
        <v>226</v>
      </c>
      <c r="G5" s="469" t="s">
        <v>227</v>
      </c>
      <c r="H5" s="467" t="s">
        <v>278</v>
      </c>
      <c r="I5" s="469" t="s">
        <v>228</v>
      </c>
      <c r="J5" s="469" t="s">
        <v>229</v>
      </c>
      <c r="K5" s="469"/>
      <c r="L5" s="469"/>
      <c r="M5" s="471" t="s">
        <v>230</v>
      </c>
      <c r="N5" s="469" t="s">
        <v>231</v>
      </c>
      <c r="O5" s="473"/>
    </row>
    <row r="6" spans="1:15" ht="111" customHeight="1">
      <c r="A6" s="478"/>
      <c r="B6" s="470"/>
      <c r="C6" s="470"/>
      <c r="D6" s="470"/>
      <c r="E6" s="470"/>
      <c r="F6" s="470"/>
      <c r="G6" s="470"/>
      <c r="H6" s="468"/>
      <c r="I6" s="470"/>
      <c r="J6" s="214" t="s">
        <v>232</v>
      </c>
      <c r="K6" s="214" t="s">
        <v>233</v>
      </c>
      <c r="L6" s="214" t="s">
        <v>234</v>
      </c>
      <c r="M6" s="472"/>
      <c r="N6" s="214" t="s">
        <v>235</v>
      </c>
      <c r="O6" s="185" t="s">
        <v>236</v>
      </c>
    </row>
    <row r="7" spans="1:15" ht="12.75">
      <c r="A7" s="474">
        <v>1</v>
      </c>
      <c r="B7" s="475"/>
      <c r="C7" s="475"/>
      <c r="D7" s="475"/>
      <c r="E7" s="475"/>
      <c r="F7" s="186">
        <v>2</v>
      </c>
      <c r="G7" s="186">
        <v>3</v>
      </c>
      <c r="H7" s="215">
        <v>4</v>
      </c>
      <c r="I7" s="186">
        <v>5</v>
      </c>
      <c r="J7" s="214">
        <v>6</v>
      </c>
      <c r="K7" s="186">
        <v>7</v>
      </c>
      <c r="L7" s="186" t="s">
        <v>237</v>
      </c>
      <c r="M7" s="270">
        <v>9</v>
      </c>
      <c r="N7" s="214" t="s">
        <v>238</v>
      </c>
      <c r="O7" s="185" t="s">
        <v>239</v>
      </c>
    </row>
    <row r="8" spans="1:15" ht="12.75">
      <c r="A8" s="221" t="s">
        <v>40</v>
      </c>
      <c r="B8" s="222" t="s">
        <v>40</v>
      </c>
      <c r="C8" s="223"/>
      <c r="D8" s="222"/>
      <c r="E8" s="222"/>
      <c r="F8" s="224" t="s">
        <v>135</v>
      </c>
      <c r="G8" s="224"/>
      <c r="H8" s="225"/>
      <c r="I8" s="226"/>
      <c r="J8" s="227"/>
      <c r="K8" s="226"/>
      <c r="L8" s="226"/>
      <c r="M8" s="268"/>
      <c r="N8" s="227"/>
      <c r="O8" s="228"/>
    </row>
    <row r="9" spans="1:15" ht="38.25">
      <c r="A9" s="229" t="s">
        <v>40</v>
      </c>
      <c r="B9" s="230" t="s">
        <v>40</v>
      </c>
      <c r="C9" s="231">
        <v>14</v>
      </c>
      <c r="D9" s="230" t="s">
        <v>40</v>
      </c>
      <c r="E9" s="230"/>
      <c r="F9" s="232" t="s">
        <v>136</v>
      </c>
      <c r="G9" s="233" t="s">
        <v>93</v>
      </c>
      <c r="H9" s="234">
        <f>SUM(H10:H19)</f>
        <v>1871668100</v>
      </c>
      <c r="I9" s="234">
        <f>SUM(I10:I19)</f>
        <v>137291003</v>
      </c>
      <c r="J9" s="234">
        <f>SUM(J10:J19)</f>
        <v>475058862</v>
      </c>
      <c r="K9" s="234">
        <f>SUM(K10:K19)</f>
        <v>458968000</v>
      </c>
      <c r="L9" s="235"/>
      <c r="M9" s="234">
        <f>SUM(M10:M19)</f>
        <v>475862712</v>
      </c>
      <c r="N9" s="234">
        <f>SUM(N10:N19)</f>
        <v>1072121715</v>
      </c>
      <c r="O9" s="237"/>
    </row>
    <row r="10" spans="1:15" ht="12.75">
      <c r="A10" s="238" t="s">
        <v>40</v>
      </c>
      <c r="B10" s="239" t="s">
        <v>40</v>
      </c>
      <c r="C10" s="239">
        <v>14</v>
      </c>
      <c r="D10" s="239" t="s">
        <v>40</v>
      </c>
      <c r="E10" s="239" t="s">
        <v>40</v>
      </c>
      <c r="F10" s="240" t="s">
        <v>41</v>
      </c>
      <c r="G10" s="241" t="s">
        <v>92</v>
      </c>
      <c r="H10" s="242">
        <f>'RENSTRA_Form.T.III.C.74'!T14</f>
        <v>15200000</v>
      </c>
      <c r="I10" s="243">
        <f>'[2]LPPK 12 2016'!$O$24</f>
        <v>756000</v>
      </c>
      <c r="J10" s="244">
        <f>'[3]LPPK 12 2017 Gabungan'!$D$21</f>
        <v>1116000</v>
      </c>
      <c r="K10" s="243">
        <f>'[3]REKAP 12 2017 Gabungan'!$G$10</f>
        <v>1116000</v>
      </c>
      <c r="L10" s="245">
        <f>K10/J10*100</f>
        <v>100</v>
      </c>
      <c r="M10" s="242">
        <f>'[4]RKA-SKPD 2.2'!$F$9</f>
        <v>1116000</v>
      </c>
      <c r="N10" s="244">
        <f>I10+K10+M10</f>
        <v>2988000</v>
      </c>
      <c r="O10" s="246">
        <f>N10/H10</f>
        <v>0.19657894736842105</v>
      </c>
    </row>
    <row r="11" spans="1:15" ht="25.5">
      <c r="A11" s="238" t="s">
        <v>40</v>
      </c>
      <c r="B11" s="239" t="s">
        <v>40</v>
      </c>
      <c r="C11" s="239">
        <v>14</v>
      </c>
      <c r="D11" s="239" t="s">
        <v>40</v>
      </c>
      <c r="E11" s="239" t="s">
        <v>53</v>
      </c>
      <c r="F11" s="240" t="s">
        <v>42</v>
      </c>
      <c r="G11" s="241" t="s">
        <v>94</v>
      </c>
      <c r="H11" s="242">
        <f>'RENSTRA_Form.T.III.C.74'!T15</f>
        <v>151760000</v>
      </c>
      <c r="I11" s="243">
        <f>'[2]LPPK 12 2016'!$O$76</f>
        <v>8474773</v>
      </c>
      <c r="J11" s="244">
        <f>'[3]LPPK 12 2017 Gabungan'!$D$77</f>
        <v>25300000</v>
      </c>
      <c r="K11" s="243">
        <f>'[3]REKAP 12 2017 Gabungan'!$G$11</f>
        <v>11821058</v>
      </c>
      <c r="L11" s="245">
        <f aca="true" t="shared" si="0" ref="L11:L17">K11/J11*100</f>
        <v>46.723549407114625</v>
      </c>
      <c r="M11" s="242">
        <f>'[4]RKA-SKPD 2.2'!$F$11</f>
        <v>18240000</v>
      </c>
      <c r="N11" s="244">
        <f aca="true" t="shared" si="1" ref="N11:N21">I11+K11+M11</f>
        <v>38535831</v>
      </c>
      <c r="O11" s="246">
        <f aca="true" t="shared" si="2" ref="O11:O21">N11/H11</f>
        <v>0.25392613995782815</v>
      </c>
    </row>
    <row r="12" spans="1:15" ht="25.5">
      <c r="A12" s="238" t="s">
        <v>40</v>
      </c>
      <c r="B12" s="239" t="s">
        <v>40</v>
      </c>
      <c r="C12" s="239">
        <v>14</v>
      </c>
      <c r="D12" s="239" t="s">
        <v>40</v>
      </c>
      <c r="E12" s="239" t="s">
        <v>54</v>
      </c>
      <c r="F12" s="240" t="s">
        <v>43</v>
      </c>
      <c r="G12" s="241" t="s">
        <v>95</v>
      </c>
      <c r="H12" s="242">
        <f>'RENSTRA_Form.T.III.C.74'!T16</f>
        <v>817135000</v>
      </c>
      <c r="I12" s="243">
        <f>'[2]LPPK 12 2016'!$O$129</f>
        <v>27700000</v>
      </c>
      <c r="J12" s="244">
        <f>'[3]LPPK 12 2017 Gabungan'!$D$131</f>
        <v>262575000</v>
      </c>
      <c r="K12" s="243">
        <f>'[3]REKAP 12 2017 Gabungan'!$G$13</f>
        <v>260775000</v>
      </c>
      <c r="L12" s="245">
        <f t="shared" si="0"/>
        <v>99.31448157669237</v>
      </c>
      <c r="M12" s="242">
        <f>'[4]RKA-SKPD 2.2'!$F$14</f>
        <v>269775000</v>
      </c>
      <c r="N12" s="244">
        <f t="shared" si="1"/>
        <v>558250000</v>
      </c>
      <c r="O12" s="246">
        <f t="shared" si="2"/>
        <v>0.6831796459581342</v>
      </c>
    </row>
    <row r="13" spans="1:15" ht="38.25">
      <c r="A13" s="238" t="s">
        <v>40</v>
      </c>
      <c r="B13" s="239" t="s">
        <v>40</v>
      </c>
      <c r="C13" s="239">
        <v>14</v>
      </c>
      <c r="D13" s="239" t="s">
        <v>40</v>
      </c>
      <c r="E13" s="239" t="s">
        <v>55</v>
      </c>
      <c r="F13" s="240" t="s">
        <v>44</v>
      </c>
      <c r="G13" s="241" t="s">
        <v>96</v>
      </c>
      <c r="H13" s="242">
        <f>'RENSTRA_Form.T.III.C.74'!T17</f>
        <v>86494819</v>
      </c>
      <c r="I13" s="243">
        <f>'[2]LPPK 12 2016'!$O$184</f>
        <v>7021570</v>
      </c>
      <c r="J13" s="244">
        <f>'[3]LPPK 12 2017 Gabungan'!$D$180</f>
        <v>16051322</v>
      </c>
      <c r="K13" s="243">
        <f>'[3]REKAP 12 2017 Gabungan'!$G$14</f>
        <v>16051322</v>
      </c>
      <c r="L13" s="245">
        <f t="shared" si="0"/>
        <v>100</v>
      </c>
      <c r="M13" s="242">
        <f>'[4]RKA-SKPD 2.2'!$F$16</f>
        <v>16076794</v>
      </c>
      <c r="N13" s="244">
        <f t="shared" si="1"/>
        <v>39149686</v>
      </c>
      <c r="O13" s="246">
        <f t="shared" si="2"/>
        <v>0.45262463639585165</v>
      </c>
    </row>
    <row r="14" spans="1:15" ht="25.5">
      <c r="A14" s="238" t="s">
        <v>40</v>
      </c>
      <c r="B14" s="239" t="s">
        <v>40</v>
      </c>
      <c r="C14" s="239">
        <v>14</v>
      </c>
      <c r="D14" s="239" t="s">
        <v>40</v>
      </c>
      <c r="E14" s="239">
        <v>10</v>
      </c>
      <c r="F14" s="240" t="s">
        <v>45</v>
      </c>
      <c r="G14" s="241" t="s">
        <v>88</v>
      </c>
      <c r="H14" s="242">
        <f>'RENSTRA_Form.T.III.C.74'!T18</f>
        <v>122495615</v>
      </c>
      <c r="I14" s="243">
        <f>'[2]LPPK 12 2016'!$O$239</f>
        <v>11152010</v>
      </c>
      <c r="J14" s="244">
        <f>'[3]LPPK 12 2017 Gabungan'!$D$235</f>
        <v>27018300</v>
      </c>
      <c r="K14" s="243">
        <f>'[3]REKAP 12 2017 Gabungan'!$G$15</f>
        <v>26539810</v>
      </c>
      <c r="L14" s="245">
        <f t="shared" si="0"/>
        <v>98.2290151489916</v>
      </c>
      <c r="M14" s="242">
        <f>'[4]RKA-SKPD 2.2'!$F$18</f>
        <v>17590300</v>
      </c>
      <c r="N14" s="244">
        <f t="shared" si="1"/>
        <v>55282120</v>
      </c>
      <c r="O14" s="246">
        <f t="shared" si="2"/>
        <v>0.4512987668987172</v>
      </c>
    </row>
    <row r="15" spans="1:15" ht="25.5">
      <c r="A15" s="238" t="s">
        <v>40</v>
      </c>
      <c r="B15" s="239" t="s">
        <v>40</v>
      </c>
      <c r="C15" s="239">
        <v>14</v>
      </c>
      <c r="D15" s="239" t="s">
        <v>40</v>
      </c>
      <c r="E15" s="239" t="s">
        <v>56</v>
      </c>
      <c r="F15" s="240" t="s">
        <v>46</v>
      </c>
      <c r="G15" s="241" t="s">
        <v>97</v>
      </c>
      <c r="H15" s="242">
        <f>'RENSTRA_Form.T.III.C.74'!T19</f>
        <v>41750000</v>
      </c>
      <c r="I15" s="243">
        <f>'[2]LPPK 12 2016'!$O$294</f>
        <v>3146000</v>
      </c>
      <c r="J15" s="244">
        <f>'[3]LPPK 12 2017 Gabungan'!$D$290</f>
        <v>11153000</v>
      </c>
      <c r="K15" s="243">
        <f>'[3]REKAP 12 2017 Gabungan'!$G$16</f>
        <v>11153000</v>
      </c>
      <c r="L15" s="245">
        <f t="shared" si="0"/>
        <v>100</v>
      </c>
      <c r="M15" s="242">
        <f>'[4]RKA-SKPD 2.2'!$F$20</f>
        <v>11922500</v>
      </c>
      <c r="N15" s="244">
        <f t="shared" si="1"/>
        <v>26221500</v>
      </c>
      <c r="O15" s="246">
        <f t="shared" si="2"/>
        <v>0.628059880239521</v>
      </c>
    </row>
    <row r="16" spans="1:15" ht="38.25">
      <c r="A16" s="238" t="s">
        <v>40</v>
      </c>
      <c r="B16" s="239" t="s">
        <v>40</v>
      </c>
      <c r="C16" s="239">
        <v>14</v>
      </c>
      <c r="D16" s="239" t="s">
        <v>40</v>
      </c>
      <c r="E16" s="239">
        <v>13</v>
      </c>
      <c r="F16" s="240" t="s">
        <v>47</v>
      </c>
      <c r="G16" s="241" t="s">
        <v>98</v>
      </c>
      <c r="H16" s="242">
        <f>'RENSTRA_Form.T.III.C.74'!T20</f>
        <v>13532666</v>
      </c>
      <c r="I16" s="243">
        <f>'[2]LPPK 12 2016'!$O$348</f>
        <v>2135650</v>
      </c>
      <c r="J16" s="244">
        <f>'[3]LPPK 12 2017 Gabungan'!$D$346</f>
        <v>12945240</v>
      </c>
      <c r="K16" s="243">
        <f>'[3]REKAP 12 2017 Gabungan'!$G$17</f>
        <v>12690110</v>
      </c>
      <c r="L16" s="245">
        <f t="shared" si="0"/>
        <v>98.02915975292848</v>
      </c>
      <c r="M16" s="242">
        <f>'[4]RKA-SKPD 2.2'!$F$23</f>
        <v>3762118</v>
      </c>
      <c r="N16" s="244">
        <f t="shared" si="1"/>
        <v>18587878</v>
      </c>
      <c r="O16" s="246">
        <f t="shared" si="2"/>
        <v>1.3735562526999483</v>
      </c>
    </row>
    <row r="17" spans="1:15" ht="38.25">
      <c r="A17" s="238" t="s">
        <v>40</v>
      </c>
      <c r="B17" s="239" t="s">
        <v>40</v>
      </c>
      <c r="C17" s="239">
        <v>14</v>
      </c>
      <c r="D17" s="239" t="s">
        <v>40</v>
      </c>
      <c r="E17" s="239">
        <v>14</v>
      </c>
      <c r="F17" s="240" t="s">
        <v>61</v>
      </c>
      <c r="G17" s="241" t="s">
        <v>137</v>
      </c>
      <c r="H17" s="242">
        <f>'RENSTRA_Form.T.III.C.74'!T21</f>
        <v>56100000</v>
      </c>
      <c r="I17" s="243">
        <f>'[2]LPPK 12 2016'!$O$402</f>
        <v>6000000</v>
      </c>
      <c r="J17" s="244">
        <f>'[3]LPPK 12 2017 Gabungan'!$D$400</f>
        <v>12000000</v>
      </c>
      <c r="K17" s="243">
        <f>'[3]REKAP 12 2017 Gabungan'!$G$19</f>
        <v>12000000</v>
      </c>
      <c r="L17" s="245">
        <f t="shared" si="0"/>
        <v>100</v>
      </c>
      <c r="M17" s="242">
        <f>'[4]RKA-SKPD 2.2'!$F$26</f>
        <v>12000000</v>
      </c>
      <c r="N17" s="244">
        <f t="shared" si="1"/>
        <v>30000000</v>
      </c>
      <c r="O17" s="246">
        <f t="shared" si="2"/>
        <v>0.5347593582887701</v>
      </c>
    </row>
    <row r="18" spans="1:15" ht="25.5">
      <c r="A18" s="238" t="s">
        <v>40</v>
      </c>
      <c r="B18" s="239" t="s">
        <v>40</v>
      </c>
      <c r="C18" s="239">
        <v>14</v>
      </c>
      <c r="D18" s="239" t="s">
        <v>40</v>
      </c>
      <c r="E18" s="239" t="s">
        <v>57</v>
      </c>
      <c r="F18" s="240" t="s">
        <v>48</v>
      </c>
      <c r="G18" s="241" t="s">
        <v>138</v>
      </c>
      <c r="H18" s="242">
        <f>'RENSTRA_Form.T.III.C.74'!T22</f>
        <v>51850000</v>
      </c>
      <c r="I18" s="243">
        <f>'[2]LPPK 12 2016'!$O$455</f>
        <v>4200000</v>
      </c>
      <c r="J18" s="244">
        <f>'[3]LPPK 12 2017 Gabungan'!$D$455</f>
        <v>8400000</v>
      </c>
      <c r="K18" s="243">
        <f>'[3]REKAP 12 2017 Gabungan'!$G$21</f>
        <v>8400000</v>
      </c>
      <c r="L18" s="243">
        <f>K18/J18*100</f>
        <v>100</v>
      </c>
      <c r="M18" s="242">
        <f>'[4]RKA-SKPD 2.2'!$F$28</f>
        <v>8400000</v>
      </c>
      <c r="N18" s="244">
        <f t="shared" si="1"/>
        <v>21000000</v>
      </c>
      <c r="O18" s="246">
        <f t="shared" si="2"/>
        <v>0.40501446480231434</v>
      </c>
    </row>
    <row r="19" spans="1:15" ht="38.25">
      <c r="A19" s="238" t="s">
        <v>40</v>
      </c>
      <c r="B19" s="239" t="s">
        <v>40</v>
      </c>
      <c r="C19" s="239">
        <v>14</v>
      </c>
      <c r="D19" s="239" t="s">
        <v>40</v>
      </c>
      <c r="E19" s="239" t="s">
        <v>58</v>
      </c>
      <c r="F19" s="240" t="s">
        <v>49</v>
      </c>
      <c r="G19" s="241" t="s">
        <v>99</v>
      </c>
      <c r="H19" s="242">
        <f>'RENSTRA_Form.T.III.C.74'!T23</f>
        <v>515350000</v>
      </c>
      <c r="I19" s="243">
        <f>'[2]LPPK 12 2016'!$O$510</f>
        <v>66705000</v>
      </c>
      <c r="J19" s="244">
        <f>'[3]LPPK 12 2017 Gabungan'!$D$509</f>
        <v>98500000</v>
      </c>
      <c r="K19" s="243">
        <f>'[3]REKAP 12 2017 Gabungan'!$G$22</f>
        <v>98421700</v>
      </c>
      <c r="L19" s="245">
        <f>K19/J19*100</f>
        <v>99.9205076142132</v>
      </c>
      <c r="M19" s="242">
        <f>'[4]RKA-SKPD 2.2'!$F$30</f>
        <v>116980000</v>
      </c>
      <c r="N19" s="244">
        <f t="shared" si="1"/>
        <v>282106700</v>
      </c>
      <c r="O19" s="246">
        <f t="shared" si="2"/>
        <v>0.5474079751625109</v>
      </c>
    </row>
    <row r="20" spans="1:26" s="216" customFormat="1" ht="25.5">
      <c r="A20" s="229" t="s">
        <v>40</v>
      </c>
      <c r="B20" s="230" t="s">
        <v>40</v>
      </c>
      <c r="C20" s="231">
        <v>14</v>
      </c>
      <c r="D20" s="230" t="s">
        <v>53</v>
      </c>
      <c r="E20" s="230"/>
      <c r="F20" s="232" t="s">
        <v>205</v>
      </c>
      <c r="G20" s="247" t="s">
        <v>101</v>
      </c>
      <c r="H20" s="234">
        <f>H21+SUM(H22:H27)</f>
        <v>3706510000</v>
      </c>
      <c r="I20" s="234">
        <f>I21+SUM(I22:I27)</f>
        <v>93961300</v>
      </c>
      <c r="J20" s="234">
        <f>J21+SUM(J22:J27)</f>
        <v>105000000</v>
      </c>
      <c r="K20" s="234">
        <f>K21+SUM(K22:K27)</f>
        <v>101137300</v>
      </c>
      <c r="L20" s="235"/>
      <c r="M20" s="234">
        <f>M21+SUM(M22:M27)</f>
        <v>91400000</v>
      </c>
      <c r="N20" s="234">
        <f>N21+SUM(N22:N27)</f>
        <v>286498600</v>
      </c>
      <c r="O20" s="248"/>
      <c r="Y20" s="217"/>
      <c r="Z20" s="217"/>
    </row>
    <row r="21" spans="1:26" s="216" customFormat="1" ht="25.5">
      <c r="A21" s="238" t="s">
        <v>40</v>
      </c>
      <c r="B21" s="239" t="s">
        <v>40</v>
      </c>
      <c r="C21" s="239">
        <v>14</v>
      </c>
      <c r="D21" s="239" t="s">
        <v>53</v>
      </c>
      <c r="E21" s="239" t="s">
        <v>59</v>
      </c>
      <c r="F21" s="240" t="s">
        <v>206</v>
      </c>
      <c r="G21" s="249" t="s">
        <v>207</v>
      </c>
      <c r="H21" s="242">
        <f>'RENSTRA_Form.T.III.C.74'!T26</f>
        <v>18000000</v>
      </c>
      <c r="I21" s="250">
        <v>0</v>
      </c>
      <c r="J21" s="250">
        <v>0</v>
      </c>
      <c r="K21" s="250">
        <v>0</v>
      </c>
      <c r="L21" s="250">
        <v>0</v>
      </c>
      <c r="M21" s="242">
        <v>0</v>
      </c>
      <c r="N21" s="244">
        <f t="shared" si="1"/>
        <v>0</v>
      </c>
      <c r="O21" s="246">
        <f t="shared" si="2"/>
        <v>0</v>
      </c>
      <c r="Y21" s="217"/>
      <c r="Z21" s="217"/>
    </row>
    <row r="22" spans="1:26" s="216" customFormat="1" ht="25.5">
      <c r="A22" s="238" t="s">
        <v>40</v>
      </c>
      <c r="B22" s="239" t="s">
        <v>40</v>
      </c>
      <c r="C22" s="239">
        <v>14</v>
      </c>
      <c r="D22" s="239" t="s">
        <v>53</v>
      </c>
      <c r="E22" s="239" t="s">
        <v>208</v>
      </c>
      <c r="F22" s="240" t="s">
        <v>219</v>
      </c>
      <c r="G22" s="249" t="s">
        <v>218</v>
      </c>
      <c r="H22" s="243">
        <f>'RENSTRA_Form.T.III.C.74'!T27</f>
        <v>50000000</v>
      </c>
      <c r="I22" s="250">
        <v>0</v>
      </c>
      <c r="J22" s="250">
        <v>0</v>
      </c>
      <c r="K22" s="250">
        <v>0</v>
      </c>
      <c r="L22" s="235"/>
      <c r="M22" s="250">
        <v>0</v>
      </c>
      <c r="N22" s="244">
        <f aca="true" t="shared" si="3" ref="N22:N27">I22+K22+M22</f>
        <v>0</v>
      </c>
      <c r="O22" s="246">
        <f aca="true" t="shared" si="4" ref="O22:O27">N22/H22</f>
        <v>0</v>
      </c>
      <c r="Y22" s="217"/>
      <c r="Z22" s="217"/>
    </row>
    <row r="23" spans="1:26" s="216" customFormat="1" ht="25.5">
      <c r="A23" s="238" t="s">
        <v>40</v>
      </c>
      <c r="B23" s="239" t="s">
        <v>40</v>
      </c>
      <c r="C23" s="239">
        <v>14</v>
      </c>
      <c r="D23" s="239" t="s">
        <v>53</v>
      </c>
      <c r="E23" s="239" t="s">
        <v>208</v>
      </c>
      <c r="F23" s="240" t="s">
        <v>209</v>
      </c>
      <c r="G23" s="249" t="s">
        <v>210</v>
      </c>
      <c r="H23" s="243">
        <f>'RENSTRA_Form.T.III.C.74'!T28</f>
        <v>112500000</v>
      </c>
      <c r="I23" s="250">
        <v>0</v>
      </c>
      <c r="J23" s="250">
        <f>'[3]REKAP 12 2017 Gabungan'!$F$25</f>
        <v>11500000</v>
      </c>
      <c r="K23" s="235">
        <f>'[3]REKAP 12 2017 Gabungan'!$G$25</f>
        <v>11500000</v>
      </c>
      <c r="L23" s="235"/>
      <c r="M23" s="250">
        <v>0</v>
      </c>
      <c r="N23" s="244">
        <f t="shared" si="3"/>
        <v>11500000</v>
      </c>
      <c r="O23" s="246">
        <f t="shared" si="4"/>
        <v>0.10222222222222223</v>
      </c>
      <c r="Y23" s="217"/>
      <c r="Z23" s="217"/>
    </row>
    <row r="24" spans="1:26" s="216" customFormat="1" ht="38.25">
      <c r="A24" s="238" t="s">
        <v>40</v>
      </c>
      <c r="B24" s="239" t="s">
        <v>40</v>
      </c>
      <c r="C24" s="239">
        <v>14</v>
      </c>
      <c r="D24" s="239" t="s">
        <v>53</v>
      </c>
      <c r="E24" s="239">
        <v>12</v>
      </c>
      <c r="F24" s="240" t="s">
        <v>212</v>
      </c>
      <c r="G24" s="249" t="s">
        <v>213</v>
      </c>
      <c r="H24" s="243">
        <v>3000000000</v>
      </c>
      <c r="I24" s="250">
        <v>0</v>
      </c>
      <c r="J24" s="250">
        <v>0</v>
      </c>
      <c r="K24" s="250">
        <v>0</v>
      </c>
      <c r="L24" s="235"/>
      <c r="M24" s="250">
        <v>0</v>
      </c>
      <c r="N24" s="244">
        <v>0</v>
      </c>
      <c r="O24" s="246">
        <v>0</v>
      </c>
      <c r="Y24" s="217"/>
      <c r="Z24" s="217"/>
    </row>
    <row r="25" spans="1:26" s="216" customFormat="1" ht="25.5">
      <c r="A25" s="238" t="s">
        <v>40</v>
      </c>
      <c r="B25" s="239" t="s">
        <v>40</v>
      </c>
      <c r="C25" s="239">
        <v>14</v>
      </c>
      <c r="D25" s="239" t="s">
        <v>53</v>
      </c>
      <c r="E25" s="239">
        <v>22</v>
      </c>
      <c r="F25" s="240" t="s">
        <v>139</v>
      </c>
      <c r="G25" s="249" t="s">
        <v>211</v>
      </c>
      <c r="H25" s="243">
        <f>'RENSTRA_Form.T.III.C.74'!T30</f>
        <v>115000000</v>
      </c>
      <c r="I25" s="243">
        <f>'[2]LPPK 12 2016'!$O$563</f>
        <v>11000000</v>
      </c>
      <c r="J25" s="244">
        <f>'[3]REKAP 12 2017 Gabungan'!$F$26</f>
        <v>27000000</v>
      </c>
      <c r="K25" s="243">
        <f>'[3]REKAP 12 2017 Gabungan'!$G$26</f>
        <v>26950000</v>
      </c>
      <c r="L25" s="245">
        <f>K25/J25*100</f>
        <v>99.81481481481481</v>
      </c>
      <c r="M25" s="242">
        <f>'[4]RKA-SKPD 2.2'!$F$35</f>
        <v>27000000</v>
      </c>
      <c r="N25" s="244">
        <f t="shared" si="3"/>
        <v>64950000</v>
      </c>
      <c r="O25" s="246">
        <f t="shared" si="4"/>
        <v>0.5647826086956522</v>
      </c>
      <c r="Y25" s="217"/>
      <c r="Z25" s="217"/>
    </row>
    <row r="26" spans="1:26" s="216" customFormat="1" ht="25.5">
      <c r="A26" s="238" t="s">
        <v>40</v>
      </c>
      <c r="B26" s="239" t="s">
        <v>40</v>
      </c>
      <c r="C26" s="239">
        <v>14</v>
      </c>
      <c r="D26" s="239" t="s">
        <v>53</v>
      </c>
      <c r="E26" s="239">
        <v>24</v>
      </c>
      <c r="F26" s="240" t="s">
        <v>50</v>
      </c>
      <c r="G26" s="249" t="s">
        <v>140</v>
      </c>
      <c r="H26" s="243">
        <f>'RENSTRA_Form.T.III.C.74'!T31</f>
        <v>382610000</v>
      </c>
      <c r="I26" s="243">
        <f>'[2]LPPK 12 2016'!$O$618</f>
        <v>77211300</v>
      </c>
      <c r="J26" s="244">
        <f>'[3]REKAP 12 2017 Gabungan'!$F$27</f>
        <v>56600000</v>
      </c>
      <c r="K26" s="243">
        <f>'[3]REKAP 12 2017 Gabungan'!$G$27</f>
        <v>53037300</v>
      </c>
      <c r="L26" s="245">
        <f>K26/J26*100</f>
        <v>93.70547703180212</v>
      </c>
      <c r="M26" s="242">
        <f>'[4]RKA-SKPD 2.2'!$F$38</f>
        <v>57300000</v>
      </c>
      <c r="N26" s="244">
        <f t="shared" si="3"/>
        <v>187548600</v>
      </c>
      <c r="O26" s="246">
        <f t="shared" si="4"/>
        <v>0.4901821698335119</v>
      </c>
      <c r="Y26" s="217"/>
      <c r="Z26" s="217"/>
    </row>
    <row r="27" spans="1:26" s="216" customFormat="1" ht="25.5">
      <c r="A27" s="238" t="s">
        <v>40</v>
      </c>
      <c r="B27" s="239" t="s">
        <v>40</v>
      </c>
      <c r="C27" s="239">
        <v>14</v>
      </c>
      <c r="D27" s="239" t="s">
        <v>53</v>
      </c>
      <c r="E27" s="239">
        <v>26</v>
      </c>
      <c r="F27" s="240" t="s">
        <v>141</v>
      </c>
      <c r="G27" s="249" t="s">
        <v>142</v>
      </c>
      <c r="H27" s="243">
        <f>'RENSTRA_Form.T.III.C.74'!T32</f>
        <v>28400000</v>
      </c>
      <c r="I27" s="243">
        <f>'[2]LPPK 12 2016'!$O$673</f>
        <v>5750000</v>
      </c>
      <c r="J27" s="244">
        <f>'[3]REKAP 12 2017 Gabungan'!$F$28</f>
        <v>9900000</v>
      </c>
      <c r="K27" s="243">
        <f>'[3]REKAP 12 2017 Gabungan'!$G$28</f>
        <v>9650000</v>
      </c>
      <c r="L27" s="245">
        <f>K27/J27*100</f>
        <v>97.47474747474747</v>
      </c>
      <c r="M27" s="242">
        <f>'[4]RKA-SKPD 2.2'!$F$40</f>
        <v>7100000</v>
      </c>
      <c r="N27" s="244">
        <f t="shared" si="3"/>
        <v>22500000</v>
      </c>
      <c r="O27" s="246">
        <f t="shared" si="4"/>
        <v>0.7922535211267606</v>
      </c>
      <c r="Y27" s="217"/>
      <c r="Z27" s="217"/>
    </row>
    <row r="28" spans="1:26" s="216" customFormat="1" ht="12.75">
      <c r="A28" s="251"/>
      <c r="B28" s="236"/>
      <c r="C28" s="236"/>
      <c r="D28" s="236"/>
      <c r="E28" s="236"/>
      <c r="F28" s="240"/>
      <c r="G28" s="235"/>
      <c r="H28" s="252"/>
      <c r="I28" s="235"/>
      <c r="J28" s="244"/>
      <c r="K28" s="235"/>
      <c r="L28" s="235"/>
      <c r="M28" s="242"/>
      <c r="N28" s="244"/>
      <c r="O28" s="248"/>
      <c r="Y28" s="217"/>
      <c r="Z28" s="217"/>
    </row>
    <row r="29" spans="1:26" s="216" customFormat="1" ht="25.5">
      <c r="A29" s="229" t="s">
        <v>40</v>
      </c>
      <c r="B29" s="230" t="s">
        <v>40</v>
      </c>
      <c r="C29" s="230">
        <v>14</v>
      </c>
      <c r="D29" s="230" t="s">
        <v>60</v>
      </c>
      <c r="E29" s="231"/>
      <c r="F29" s="232" t="s">
        <v>21</v>
      </c>
      <c r="G29" s="247" t="s">
        <v>146</v>
      </c>
      <c r="H29" s="234">
        <f>SUM(H30)</f>
        <v>76725000</v>
      </c>
      <c r="I29" s="234">
        <f>SUM(I30)</f>
        <v>9350000</v>
      </c>
      <c r="J29" s="234">
        <f>SUM(J30)</f>
        <v>13200000</v>
      </c>
      <c r="K29" s="234">
        <f>SUM(K30)</f>
        <v>13200000</v>
      </c>
      <c r="L29" s="235"/>
      <c r="M29" s="234">
        <f>SUM(M30)</f>
        <v>13800000</v>
      </c>
      <c r="N29" s="234">
        <f>SUM(N30)</f>
        <v>36350000</v>
      </c>
      <c r="O29" s="246"/>
      <c r="Y29" s="217"/>
      <c r="Z29" s="217"/>
    </row>
    <row r="30" spans="1:26" s="216" customFormat="1" ht="25.5">
      <c r="A30" s="238" t="s">
        <v>40</v>
      </c>
      <c r="B30" s="239" t="s">
        <v>40</v>
      </c>
      <c r="C30" s="239">
        <v>14</v>
      </c>
      <c r="D30" s="239" t="s">
        <v>60</v>
      </c>
      <c r="E30" s="239" t="s">
        <v>53</v>
      </c>
      <c r="F30" s="240" t="s">
        <v>51</v>
      </c>
      <c r="G30" s="249" t="s">
        <v>102</v>
      </c>
      <c r="H30" s="243">
        <f>'RENSTRA_Form.T.III.C.74'!T36</f>
        <v>76725000</v>
      </c>
      <c r="I30" s="243">
        <f>'[2]LPPK 12 2016'!$O$727</f>
        <v>9350000</v>
      </c>
      <c r="J30" s="244">
        <f>'[3]REKAP 12 2017 Gabungan'!$F$31</f>
        <v>13200000</v>
      </c>
      <c r="K30" s="243">
        <f>'[3]REKAP 12 2017 Gabungan'!$G$31</f>
        <v>13200000</v>
      </c>
      <c r="L30" s="245">
        <f>K30/J30*100</f>
        <v>100</v>
      </c>
      <c r="M30" s="242">
        <f>'[4]RKA-SKPD 2.2'!$F$43</f>
        <v>13800000</v>
      </c>
      <c r="N30" s="244">
        <f>I30+K30+M30</f>
        <v>36350000</v>
      </c>
      <c r="O30" s="246">
        <f>N30/H30</f>
        <v>0.4737699576409254</v>
      </c>
      <c r="Y30" s="217"/>
      <c r="Z30" s="217"/>
    </row>
    <row r="31" spans="1:26" s="216" customFormat="1" ht="12.75">
      <c r="A31" s="251"/>
      <c r="B31" s="236"/>
      <c r="C31" s="236"/>
      <c r="D31" s="236"/>
      <c r="E31" s="236"/>
      <c r="F31" s="240"/>
      <c r="G31" s="235"/>
      <c r="H31" s="252"/>
      <c r="I31" s="235"/>
      <c r="J31" s="244"/>
      <c r="K31" s="235"/>
      <c r="L31" s="235"/>
      <c r="M31" s="242"/>
      <c r="N31" s="244"/>
      <c r="O31" s="246"/>
      <c r="Y31" s="217"/>
      <c r="Z31" s="217"/>
    </row>
    <row r="32" spans="1:26" s="216" customFormat="1" ht="51">
      <c r="A32" s="229" t="s">
        <v>40</v>
      </c>
      <c r="B32" s="230" t="s">
        <v>40</v>
      </c>
      <c r="C32" s="230">
        <v>14</v>
      </c>
      <c r="D32" s="230" t="s">
        <v>59</v>
      </c>
      <c r="E32" s="231"/>
      <c r="F32" s="232" t="s">
        <v>23</v>
      </c>
      <c r="G32" s="233" t="s">
        <v>103</v>
      </c>
      <c r="H32" s="234">
        <f>SUM(H33)</f>
        <v>111000000</v>
      </c>
      <c r="I32" s="264">
        <f>SUM(I33)</f>
        <v>0</v>
      </c>
      <c r="J32" s="234">
        <f>SUM(J33)</f>
        <v>20000000</v>
      </c>
      <c r="K32" s="234">
        <f>SUM(K33)</f>
        <v>15000000</v>
      </c>
      <c r="L32" s="235"/>
      <c r="M32" s="234">
        <f>SUM(M33)</f>
        <v>20000000</v>
      </c>
      <c r="N32" s="234">
        <f>SUM(N33)</f>
        <v>35000000</v>
      </c>
      <c r="O32" s="246"/>
      <c r="Y32" s="217"/>
      <c r="Z32" s="217"/>
    </row>
    <row r="33" spans="1:26" s="216" customFormat="1" ht="25.5">
      <c r="A33" s="238" t="s">
        <v>40</v>
      </c>
      <c r="B33" s="239" t="s">
        <v>40</v>
      </c>
      <c r="C33" s="239">
        <v>14</v>
      </c>
      <c r="D33" s="239" t="s">
        <v>59</v>
      </c>
      <c r="E33" s="239" t="s">
        <v>59</v>
      </c>
      <c r="F33" s="240" t="s">
        <v>52</v>
      </c>
      <c r="G33" s="253" t="s">
        <v>143</v>
      </c>
      <c r="H33" s="243">
        <f>'RENSTRA_Form.T.III.C.74'!T39</f>
        <v>111000000</v>
      </c>
      <c r="I33" s="243">
        <f>'[2]LPPK 12 2016'!$O$779</f>
        <v>0</v>
      </c>
      <c r="J33" s="244">
        <f>'[3]REKAP 12 2017 Gabungan'!$F$34</f>
        <v>20000000</v>
      </c>
      <c r="K33" s="243">
        <f>'[3]REKAP 12 2017 Gabungan'!$G$34</f>
        <v>15000000</v>
      </c>
      <c r="L33" s="245">
        <f>K33/J33*100</f>
        <v>75</v>
      </c>
      <c r="M33" s="242">
        <f>'[4]RKA-SKPD 2.2'!$F$46</f>
        <v>20000000</v>
      </c>
      <c r="N33" s="244">
        <f>I33+K33+M33</f>
        <v>35000000</v>
      </c>
      <c r="O33" s="246">
        <f>N33/H33</f>
        <v>0.3153153153153153</v>
      </c>
      <c r="Y33" s="217"/>
      <c r="Z33" s="217"/>
    </row>
    <row r="34" spans="1:26" s="216" customFormat="1" ht="76.5">
      <c r="A34" s="229" t="s">
        <v>40</v>
      </c>
      <c r="B34" s="230" t="s">
        <v>40</v>
      </c>
      <c r="C34" s="230">
        <v>14</v>
      </c>
      <c r="D34" s="230">
        <v>15</v>
      </c>
      <c r="E34" s="231"/>
      <c r="F34" s="254" t="s">
        <v>147</v>
      </c>
      <c r="G34" s="255" t="s">
        <v>148</v>
      </c>
      <c r="H34" s="234">
        <f>H35</f>
        <v>619730750</v>
      </c>
      <c r="I34" s="234">
        <f>I35</f>
        <v>93000000</v>
      </c>
      <c r="J34" s="234">
        <f>J35</f>
        <v>104000000</v>
      </c>
      <c r="K34" s="234">
        <f>K35</f>
        <v>103730000</v>
      </c>
      <c r="L34" s="235"/>
      <c r="M34" s="234">
        <f>SUM(M35:M35)</f>
        <v>100700000</v>
      </c>
      <c r="N34" s="234">
        <f>SUM(N35:N35)</f>
        <v>297430000</v>
      </c>
      <c r="O34" s="248"/>
      <c r="Y34" s="217"/>
      <c r="Z34" s="217"/>
    </row>
    <row r="35" spans="1:26" s="216" customFormat="1" ht="25.5">
      <c r="A35" s="238" t="s">
        <v>40</v>
      </c>
      <c r="B35" s="239" t="s">
        <v>40</v>
      </c>
      <c r="C35" s="239">
        <v>14</v>
      </c>
      <c r="D35" s="239">
        <v>15</v>
      </c>
      <c r="E35" s="239" t="s">
        <v>69</v>
      </c>
      <c r="F35" s="240" t="s">
        <v>149</v>
      </c>
      <c r="G35" s="241" t="s">
        <v>150</v>
      </c>
      <c r="H35" s="243">
        <f>'RENSTRA_Form.T.III.C.74'!T41</f>
        <v>619730750</v>
      </c>
      <c r="I35" s="243">
        <f>'[2]LPPK 12 2016'!$O$945</f>
        <v>93000000</v>
      </c>
      <c r="J35" s="244">
        <f>'[3]REKAP 12 2017 Gabungan'!$F$39</f>
        <v>104000000</v>
      </c>
      <c r="K35" s="243">
        <f>'[3]REKAP 12 2017 Gabungan'!$G$39</f>
        <v>103730000</v>
      </c>
      <c r="L35" s="245">
        <f>K35/J35*100</f>
        <v>99.74038461538461</v>
      </c>
      <c r="M35" s="242">
        <f>'[4]RKA-SKPD 2.2'!$F$49</f>
        <v>100700000</v>
      </c>
      <c r="N35" s="244">
        <f>I35+K35+M35</f>
        <v>297430000</v>
      </c>
      <c r="O35" s="246">
        <f>N35/H35</f>
        <v>0.4799342295020862</v>
      </c>
      <c r="Y35" s="217"/>
      <c r="Z35" s="217"/>
    </row>
    <row r="36" spans="1:26" s="216" customFormat="1" ht="51">
      <c r="A36" s="229" t="s">
        <v>40</v>
      </c>
      <c r="B36" s="230" t="s">
        <v>40</v>
      </c>
      <c r="C36" s="230">
        <v>14</v>
      </c>
      <c r="D36" s="230" t="s">
        <v>58</v>
      </c>
      <c r="E36" s="231"/>
      <c r="F36" s="232" t="s">
        <v>152</v>
      </c>
      <c r="G36" s="232" t="s">
        <v>153</v>
      </c>
      <c r="H36" s="234">
        <f>H37</f>
        <v>405465304</v>
      </c>
      <c r="I36" s="234">
        <f>I37</f>
        <v>19505000</v>
      </c>
      <c r="J36" s="234">
        <f>J37</f>
        <v>119999900</v>
      </c>
      <c r="K36" s="234">
        <f>K37</f>
        <v>75234900</v>
      </c>
      <c r="L36" s="235"/>
      <c r="M36" s="234">
        <f>SUM(M37:M37)</f>
        <v>60205000</v>
      </c>
      <c r="N36" s="234">
        <f>SUM(N37:N37)</f>
        <v>154944900</v>
      </c>
      <c r="O36" s="248"/>
      <c r="Y36" s="217"/>
      <c r="Z36" s="217"/>
    </row>
    <row r="37" spans="1:26" s="216" customFormat="1" ht="25.5">
      <c r="A37" s="238" t="s">
        <v>40</v>
      </c>
      <c r="B37" s="239" t="s">
        <v>40</v>
      </c>
      <c r="C37" s="239">
        <v>14</v>
      </c>
      <c r="D37" s="239">
        <v>18</v>
      </c>
      <c r="E37" s="239" t="s">
        <v>54</v>
      </c>
      <c r="F37" s="240" t="s">
        <v>154</v>
      </c>
      <c r="G37" s="240"/>
      <c r="H37" s="243">
        <f>'RENSTRA_Form.T.III.C.74'!T44</f>
        <v>405465304</v>
      </c>
      <c r="I37" s="243">
        <f>'[2]LPPK 12 2016'!$O$1118</f>
        <v>19505000</v>
      </c>
      <c r="J37" s="244">
        <f>'[3]REKAP 12 2017 Gabungan'!$F$43</f>
        <v>119999900</v>
      </c>
      <c r="K37" s="243">
        <f>'[3]REKAP 12 2017 Gabungan'!$G$43</f>
        <v>75234900</v>
      </c>
      <c r="L37" s="245">
        <f>K37/J37*100</f>
        <v>62.69580224650188</v>
      </c>
      <c r="M37" s="242">
        <f>'[4]RKA-SKPD 2.2'!$F$52</f>
        <v>60205000</v>
      </c>
      <c r="N37" s="244">
        <f>I37+K37+M37</f>
        <v>154944900</v>
      </c>
      <c r="O37" s="246">
        <f>N37/H37</f>
        <v>0.3821409587243006</v>
      </c>
      <c r="Y37" s="217"/>
      <c r="Z37" s="217"/>
    </row>
    <row r="38" spans="1:26" s="216" customFormat="1" ht="12.75">
      <c r="A38" s="238"/>
      <c r="B38" s="239"/>
      <c r="C38" s="239"/>
      <c r="D38" s="239"/>
      <c r="E38" s="239"/>
      <c r="F38" s="240"/>
      <c r="G38" s="240"/>
      <c r="H38" s="252"/>
      <c r="I38" s="235"/>
      <c r="J38" s="244"/>
      <c r="K38" s="243"/>
      <c r="L38" s="245"/>
      <c r="M38" s="242"/>
      <c r="N38" s="256"/>
      <c r="O38" s="246"/>
      <c r="Y38" s="217"/>
      <c r="Z38" s="217"/>
    </row>
    <row r="39" spans="1:26" s="216" customFormat="1" ht="38.25">
      <c r="A39" s="229" t="s">
        <v>40</v>
      </c>
      <c r="B39" s="230" t="s">
        <v>40</v>
      </c>
      <c r="C39" s="230">
        <v>14</v>
      </c>
      <c r="D39" s="230">
        <v>16</v>
      </c>
      <c r="E39" s="231"/>
      <c r="F39" s="232" t="s">
        <v>155</v>
      </c>
      <c r="G39" s="232" t="s">
        <v>156</v>
      </c>
      <c r="H39" s="234">
        <f>H40</f>
        <v>166650000</v>
      </c>
      <c r="I39" s="264">
        <f>I40</f>
        <v>0</v>
      </c>
      <c r="J39" s="234">
        <f>J40</f>
        <v>25650000</v>
      </c>
      <c r="K39" s="234">
        <f>K40</f>
        <v>25380000</v>
      </c>
      <c r="L39" s="245"/>
      <c r="M39" s="234">
        <f>SUM(M40:M40)</f>
        <v>28650000</v>
      </c>
      <c r="N39" s="234">
        <f>SUM(N40:N40)</f>
        <v>54030000</v>
      </c>
      <c r="O39" s="246"/>
      <c r="Y39" s="217"/>
      <c r="Z39" s="217"/>
    </row>
    <row r="40" spans="1:26" s="216" customFormat="1" ht="25.5">
      <c r="A40" s="238" t="s">
        <v>40</v>
      </c>
      <c r="B40" s="239" t="s">
        <v>40</v>
      </c>
      <c r="C40" s="239">
        <v>14</v>
      </c>
      <c r="D40" s="239">
        <v>16</v>
      </c>
      <c r="E40" s="239">
        <v>16</v>
      </c>
      <c r="F40" s="240" t="s">
        <v>157</v>
      </c>
      <c r="G40" s="240" t="s">
        <v>158</v>
      </c>
      <c r="H40" s="243">
        <f>'RENSTRA_Form.T.III.C.74'!T47</f>
        <v>166650000</v>
      </c>
      <c r="I40" s="250">
        <v>0</v>
      </c>
      <c r="J40" s="244">
        <f>'[3]REKAP 12 2017 Gabungan'!$F$50</f>
        <v>25650000</v>
      </c>
      <c r="K40" s="243">
        <f>'[3]REKAP 12 2017 Gabungan'!$G$50</f>
        <v>25380000</v>
      </c>
      <c r="L40" s="245">
        <f>K40/J40*100</f>
        <v>98.94736842105263</v>
      </c>
      <c r="M40" s="242">
        <f>'[4]RKA-SKPD 2.2'!$F$55</f>
        <v>28650000</v>
      </c>
      <c r="N40" s="244">
        <f>I40+K40+M40</f>
        <v>54030000</v>
      </c>
      <c r="O40" s="246">
        <f>N40/H40</f>
        <v>0.32421242124212424</v>
      </c>
      <c r="Y40" s="217"/>
      <c r="Z40" s="217"/>
    </row>
    <row r="41" spans="1:26" s="216" customFormat="1" ht="25.5">
      <c r="A41" s="229" t="s">
        <v>40</v>
      </c>
      <c r="B41" s="230" t="s">
        <v>40</v>
      </c>
      <c r="C41" s="230">
        <v>14</v>
      </c>
      <c r="D41" s="230">
        <v>20</v>
      </c>
      <c r="E41" s="231"/>
      <c r="F41" s="232" t="s">
        <v>159</v>
      </c>
      <c r="G41" s="232" t="s">
        <v>160</v>
      </c>
      <c r="H41" s="234">
        <f>SUM(H42:H43)</f>
        <v>646217000</v>
      </c>
      <c r="I41" s="234">
        <f>SUM(I42:I43)</f>
        <v>57925000</v>
      </c>
      <c r="J41" s="234">
        <f>SUM(J42:J43)</f>
        <v>117515000</v>
      </c>
      <c r="K41" s="234">
        <f>SUM(K42:K43)</f>
        <v>117385600</v>
      </c>
      <c r="L41" s="235"/>
      <c r="M41" s="234">
        <f>SUM(M42:M42)</f>
        <v>114445000</v>
      </c>
      <c r="N41" s="234">
        <f>SUM(N42:N42)</f>
        <v>289755600</v>
      </c>
      <c r="O41" s="248"/>
      <c r="Y41" s="217"/>
      <c r="Z41" s="217"/>
    </row>
    <row r="42" spans="1:26" s="216" customFormat="1" ht="25.5">
      <c r="A42" s="238" t="s">
        <v>40</v>
      </c>
      <c r="B42" s="239" t="s">
        <v>40</v>
      </c>
      <c r="C42" s="239">
        <v>14</v>
      </c>
      <c r="D42" s="239">
        <v>20</v>
      </c>
      <c r="E42" s="239" t="s">
        <v>69</v>
      </c>
      <c r="F42" s="240" t="s">
        <v>161</v>
      </c>
      <c r="G42" s="240" t="s">
        <v>160</v>
      </c>
      <c r="H42" s="243">
        <f>'RENSTRA_Form.T.III.C.74'!T50</f>
        <v>646217000</v>
      </c>
      <c r="I42" s="243">
        <f>'[2]LPPK 12 2016'!$O$1060</f>
        <v>57925000</v>
      </c>
      <c r="J42" s="244">
        <f>'[3]REKAP 12 2017 Gabungan'!$F$53</f>
        <v>117515000</v>
      </c>
      <c r="K42" s="243">
        <f>'[3]REKAP 12 2017 Gabungan'!$G$53</f>
        <v>117385600</v>
      </c>
      <c r="L42" s="245">
        <f>K42/J42*100</f>
        <v>99.88988639748118</v>
      </c>
      <c r="M42" s="242">
        <f>'[4]RKA-SKPD 2.2'!$F$58</f>
        <v>114445000</v>
      </c>
      <c r="N42" s="244">
        <f>I42+K42+M42</f>
        <v>289755600</v>
      </c>
      <c r="O42" s="246">
        <f>N42/H42</f>
        <v>0.4483874611779015</v>
      </c>
      <c r="Y42" s="217"/>
      <c r="Z42" s="217"/>
    </row>
    <row r="43" spans="1:26" s="216" customFormat="1" ht="12.75">
      <c r="A43" s="251"/>
      <c r="B43" s="236"/>
      <c r="C43" s="236"/>
      <c r="D43" s="239"/>
      <c r="E43" s="239"/>
      <c r="F43" s="240"/>
      <c r="G43" s="240"/>
      <c r="H43" s="252"/>
      <c r="I43" s="235"/>
      <c r="J43" s="244"/>
      <c r="K43" s="235"/>
      <c r="L43" s="235"/>
      <c r="M43" s="242"/>
      <c r="N43" s="240"/>
      <c r="O43" s="246"/>
      <c r="Y43" s="217"/>
      <c r="Z43" s="217"/>
    </row>
    <row r="44" spans="1:26" s="216" customFormat="1" ht="25.5">
      <c r="A44" s="229" t="s">
        <v>40</v>
      </c>
      <c r="B44" s="230" t="s">
        <v>40</v>
      </c>
      <c r="C44" s="230">
        <v>14</v>
      </c>
      <c r="D44" s="230">
        <v>19</v>
      </c>
      <c r="E44" s="231"/>
      <c r="F44" s="232" t="s">
        <v>145</v>
      </c>
      <c r="G44" s="232" t="s">
        <v>162</v>
      </c>
      <c r="H44" s="234">
        <f>SUM(H45:H46)</f>
        <v>954835436</v>
      </c>
      <c r="I44" s="234">
        <f>SUM(I45:I46)</f>
        <v>145775000</v>
      </c>
      <c r="J44" s="234">
        <f>SUM(J45:J46)</f>
        <v>216650000</v>
      </c>
      <c r="K44" s="234">
        <f>SUM(K45:K46)</f>
        <v>216650000</v>
      </c>
      <c r="L44" s="235"/>
      <c r="M44" s="234">
        <f>SUM(M45:M46)</f>
        <v>143850000</v>
      </c>
      <c r="N44" s="234">
        <f>SUM(N45:N46)</f>
        <v>506275000</v>
      </c>
      <c r="O44" s="248"/>
      <c r="Y44" s="217"/>
      <c r="Z44" s="217"/>
    </row>
    <row r="45" spans="1:26" s="216" customFormat="1" ht="25.5">
      <c r="A45" s="238" t="s">
        <v>40</v>
      </c>
      <c r="B45" s="239" t="s">
        <v>40</v>
      </c>
      <c r="C45" s="239">
        <v>14</v>
      </c>
      <c r="D45" s="239">
        <v>19</v>
      </c>
      <c r="E45" s="239" t="s">
        <v>60</v>
      </c>
      <c r="F45" s="240" t="s">
        <v>163</v>
      </c>
      <c r="G45" s="240" t="s">
        <v>164</v>
      </c>
      <c r="H45" s="243">
        <f>'RENSTRA_Form.T.III.C.74'!T53</f>
        <v>954835436</v>
      </c>
      <c r="I45" s="243">
        <f>'[2]LPPK 12 2016'!$O$997</f>
        <v>145775000</v>
      </c>
      <c r="J45" s="244">
        <f>'[3]REKAP 12 2017 Gabungan'!$F$56</f>
        <v>216650000</v>
      </c>
      <c r="K45" s="243">
        <f>'[3]REKAP 12 2017 Gabungan'!$G$56</f>
        <v>216650000</v>
      </c>
      <c r="L45" s="245">
        <f>K45/J45*100</f>
        <v>100</v>
      </c>
      <c r="M45" s="242">
        <f>'[4]RKA-SKPD 2.2'!$F$61</f>
        <v>143850000</v>
      </c>
      <c r="N45" s="244">
        <f>I45+K45+M45</f>
        <v>506275000</v>
      </c>
      <c r="O45" s="246">
        <f>N45/H45</f>
        <v>0.5302222570633627</v>
      </c>
      <c r="Y45" s="217"/>
      <c r="Z45" s="217"/>
    </row>
    <row r="46" spans="1:26" s="216" customFormat="1" ht="12.75">
      <c r="A46" s="251"/>
      <c r="B46" s="236"/>
      <c r="C46" s="236"/>
      <c r="D46" s="236"/>
      <c r="E46" s="236"/>
      <c r="F46" s="240"/>
      <c r="G46" s="235"/>
      <c r="H46" s="252"/>
      <c r="I46" s="235"/>
      <c r="J46" s="244"/>
      <c r="K46" s="235"/>
      <c r="L46" s="235"/>
      <c r="M46" s="242"/>
      <c r="N46" s="240"/>
      <c r="O46" s="248"/>
      <c r="Y46" s="217"/>
      <c r="Z46" s="217"/>
    </row>
    <row r="47" spans="1:26" s="216" customFormat="1" ht="12.75">
      <c r="A47" s="251"/>
      <c r="B47" s="236"/>
      <c r="C47" s="236"/>
      <c r="D47" s="236"/>
      <c r="E47" s="236"/>
      <c r="F47" s="240"/>
      <c r="G47" s="235"/>
      <c r="H47" s="252"/>
      <c r="I47" s="235"/>
      <c r="J47" s="244"/>
      <c r="K47" s="235"/>
      <c r="L47" s="235"/>
      <c r="M47" s="242"/>
      <c r="N47" s="240"/>
      <c r="O47" s="248"/>
      <c r="Y47" s="217"/>
      <c r="Z47" s="217"/>
    </row>
    <row r="48" spans="1:26" s="216" customFormat="1" ht="25.5">
      <c r="A48" s="229" t="s">
        <v>40</v>
      </c>
      <c r="B48" s="230" t="s">
        <v>40</v>
      </c>
      <c r="C48" s="230">
        <v>14</v>
      </c>
      <c r="D48" s="230">
        <v>20</v>
      </c>
      <c r="E48" s="231"/>
      <c r="F48" s="232" t="s">
        <v>257</v>
      </c>
      <c r="G48" s="232"/>
      <c r="H48" s="266">
        <f>SUM(H49:H49)</f>
        <v>0</v>
      </c>
      <c r="I48" s="266">
        <f>SUM(I49:I49)</f>
        <v>0</v>
      </c>
      <c r="J48" s="266">
        <f>SUM(J49:J49)</f>
        <v>0</v>
      </c>
      <c r="K48" s="266">
        <f>SUM(K49:K49)</f>
        <v>0</v>
      </c>
      <c r="L48" s="235"/>
      <c r="M48" s="234">
        <f>SUM(M49:M49)</f>
        <v>31700000</v>
      </c>
      <c r="N48" s="234">
        <f>SUM(N49:N49)</f>
        <v>31700000</v>
      </c>
      <c r="O48" s="248"/>
      <c r="Y48" s="217"/>
      <c r="Z48" s="217"/>
    </row>
    <row r="49" spans="1:26" s="216" customFormat="1" ht="25.5">
      <c r="A49" s="238" t="s">
        <v>40</v>
      </c>
      <c r="B49" s="239" t="s">
        <v>40</v>
      </c>
      <c r="C49" s="239">
        <v>14</v>
      </c>
      <c r="D49" s="239">
        <v>20</v>
      </c>
      <c r="E49" s="239"/>
      <c r="F49" s="240" t="s">
        <v>258</v>
      </c>
      <c r="G49" s="240" t="s">
        <v>259</v>
      </c>
      <c r="H49" s="243">
        <v>0</v>
      </c>
      <c r="I49" s="250">
        <v>0</v>
      </c>
      <c r="J49" s="265">
        <v>0</v>
      </c>
      <c r="K49" s="243">
        <v>0</v>
      </c>
      <c r="L49" s="245">
        <v>0</v>
      </c>
      <c r="M49" s="242">
        <f>'[4]RKA-SKPD 2.2'!$F$65</f>
        <v>31700000</v>
      </c>
      <c r="N49" s="244">
        <f>I49+K49+M49</f>
        <v>31700000</v>
      </c>
      <c r="O49" s="246" t="e">
        <f>N49/H49</f>
        <v>#DIV/0!</v>
      </c>
      <c r="Y49" s="217"/>
      <c r="Z49" s="217"/>
    </row>
    <row r="50" spans="1:26" s="216" customFormat="1" ht="12.75">
      <c r="A50" s="251"/>
      <c r="B50" s="236"/>
      <c r="C50" s="236"/>
      <c r="D50" s="236"/>
      <c r="E50" s="236"/>
      <c r="F50" s="240"/>
      <c r="G50" s="235"/>
      <c r="H50" s="252"/>
      <c r="I50" s="235"/>
      <c r="J50" s="244"/>
      <c r="K50" s="235"/>
      <c r="L50" s="235"/>
      <c r="M50" s="242"/>
      <c r="N50" s="240"/>
      <c r="O50" s="248"/>
      <c r="Y50" s="217"/>
      <c r="Z50" s="217"/>
    </row>
    <row r="51" spans="1:26" s="216" customFormat="1" ht="25.5">
      <c r="A51" s="229" t="s">
        <v>40</v>
      </c>
      <c r="B51" s="230" t="s">
        <v>40</v>
      </c>
      <c r="C51" s="230">
        <v>14</v>
      </c>
      <c r="D51" s="230">
        <v>28</v>
      </c>
      <c r="E51" s="231"/>
      <c r="F51" s="232" t="s">
        <v>62</v>
      </c>
      <c r="G51" s="232"/>
      <c r="H51" s="234">
        <f>SUM(H52:H52)</f>
        <v>75700000</v>
      </c>
      <c r="I51" s="234">
        <f>SUM(I52:I52)</f>
        <v>7850000</v>
      </c>
      <c r="J51" s="234">
        <f>SUM(J52:J52)</f>
        <v>10872650</v>
      </c>
      <c r="K51" s="234">
        <f>SUM(K52:K52)</f>
        <v>10872650</v>
      </c>
      <c r="L51" s="235"/>
      <c r="M51" s="234">
        <f>SUM(M52:M52)</f>
        <v>14400000</v>
      </c>
      <c r="N51" s="234">
        <f>SUM(N52:N52)</f>
        <v>33122650</v>
      </c>
      <c r="O51" s="248"/>
      <c r="Y51" s="217"/>
      <c r="Z51" s="217"/>
    </row>
    <row r="52" spans="1:26" s="216" customFormat="1" ht="38.25">
      <c r="A52" s="238" t="s">
        <v>40</v>
      </c>
      <c r="B52" s="239" t="s">
        <v>40</v>
      </c>
      <c r="C52" s="239">
        <v>14</v>
      </c>
      <c r="D52" s="239">
        <v>28</v>
      </c>
      <c r="E52" s="239">
        <v>22</v>
      </c>
      <c r="F52" s="240" t="s">
        <v>165</v>
      </c>
      <c r="G52" s="240" t="s">
        <v>166</v>
      </c>
      <c r="H52" s="243">
        <f>'RENSTRA_Form.T.III.C.74'!T57</f>
        <v>75700000</v>
      </c>
      <c r="I52" s="243">
        <f>'[2]LPPK 12 2016'!$O$889</f>
        <v>7850000</v>
      </c>
      <c r="J52" s="244">
        <f>'[3]REKAP 12 2017 Gabungan'!$F$59</f>
        <v>10872650</v>
      </c>
      <c r="K52" s="243">
        <f>'[3]REKAP 12 2017 Gabungan'!$G$59</f>
        <v>10872650</v>
      </c>
      <c r="L52" s="245">
        <f>K52/J52*100</f>
        <v>100</v>
      </c>
      <c r="M52" s="242">
        <f>'[4]RKA-SKPD 2.2'!$F$68</f>
        <v>14400000</v>
      </c>
      <c r="N52" s="244">
        <f>I52+K52+M52</f>
        <v>33122650</v>
      </c>
      <c r="O52" s="246">
        <f>N52/H52</f>
        <v>0.4375515191545575</v>
      </c>
      <c r="Y52" s="217"/>
      <c r="Z52" s="217"/>
    </row>
    <row r="53" spans="1:26" s="216" customFormat="1" ht="12.75">
      <c r="A53" s="251"/>
      <c r="B53" s="236"/>
      <c r="C53" s="236"/>
      <c r="D53" s="236"/>
      <c r="E53" s="236"/>
      <c r="F53" s="240"/>
      <c r="G53" s="235"/>
      <c r="H53" s="252"/>
      <c r="I53" s="235"/>
      <c r="J53" s="244"/>
      <c r="K53" s="235"/>
      <c r="L53" s="235"/>
      <c r="M53" s="242"/>
      <c r="N53" s="240"/>
      <c r="O53" s="248"/>
      <c r="Y53" s="217"/>
      <c r="Z53" s="217"/>
    </row>
    <row r="54" spans="1:26" s="216" customFormat="1" ht="25.5">
      <c r="A54" s="229" t="s">
        <v>40</v>
      </c>
      <c r="B54" s="230" t="s">
        <v>40</v>
      </c>
      <c r="C54" s="230">
        <v>14</v>
      </c>
      <c r="D54" s="231">
        <v>29</v>
      </c>
      <c r="E54" s="231"/>
      <c r="F54" s="232" t="s">
        <v>168</v>
      </c>
      <c r="G54" s="232"/>
      <c r="H54" s="234">
        <f>SUM(H55:H55)</f>
        <v>68550000</v>
      </c>
      <c r="I54" s="234">
        <f>SUM(I55:I55)</f>
        <v>8000000</v>
      </c>
      <c r="J54" s="234">
        <f>SUM(J55:J55)</f>
        <v>11926050</v>
      </c>
      <c r="K54" s="234">
        <f>SUM(K55:K55)</f>
        <v>11926050</v>
      </c>
      <c r="L54" s="235"/>
      <c r="M54" s="234">
        <f>SUM(M55:M55)</f>
        <v>14400000</v>
      </c>
      <c r="N54" s="234">
        <f>SUM(N55:N55)</f>
        <v>34326050</v>
      </c>
      <c r="O54" s="248"/>
      <c r="Y54" s="217"/>
      <c r="Z54" s="217"/>
    </row>
    <row r="55" spans="1:26" s="216" customFormat="1" ht="39" thickBot="1">
      <c r="A55" s="257" t="s">
        <v>40</v>
      </c>
      <c r="B55" s="258" t="s">
        <v>40</v>
      </c>
      <c r="C55" s="258">
        <v>14</v>
      </c>
      <c r="D55" s="262">
        <v>29</v>
      </c>
      <c r="E55" s="258">
        <v>34</v>
      </c>
      <c r="F55" s="263" t="s">
        <v>169</v>
      </c>
      <c r="G55" s="263" t="s">
        <v>170</v>
      </c>
      <c r="H55" s="259">
        <f>'RENSTRA_Form.T.III.C.74'!T60</f>
        <v>68550000</v>
      </c>
      <c r="I55" s="259">
        <f>'[2]LPPK 12 2016'!$O$835</f>
        <v>8000000</v>
      </c>
      <c r="J55" s="260">
        <f>'[3]REKAP 12 2017 Gabungan'!$F$62</f>
        <v>11926050</v>
      </c>
      <c r="K55" s="259">
        <f>'[3]REKAP 12 2017 Gabungan'!$G$62</f>
        <v>11926050</v>
      </c>
      <c r="L55" s="261">
        <f>K55/J55*100</f>
        <v>100</v>
      </c>
      <c r="M55" s="269">
        <f>'[4]RKA-SKPD 2.2'!$F$71</f>
        <v>14400000</v>
      </c>
      <c r="N55" s="260">
        <f>I55+K55+M55</f>
        <v>34326050</v>
      </c>
      <c r="O55" s="276">
        <f>N55/H55</f>
        <v>0.500744711889132</v>
      </c>
      <c r="Y55" s="217"/>
      <c r="Z55" s="217"/>
    </row>
    <row r="56" ht="13.5" thickTop="1"/>
  </sheetData>
  <sheetProtection/>
  <mergeCells count="12">
    <mergeCell ref="A1:O1"/>
    <mergeCell ref="A2:O2"/>
    <mergeCell ref="A3:O3"/>
    <mergeCell ref="A5:E6"/>
    <mergeCell ref="F5:F6"/>
    <mergeCell ref="G5:G6"/>
    <mergeCell ref="H5:H6"/>
    <mergeCell ref="I5:I6"/>
    <mergeCell ref="J5:L5"/>
    <mergeCell ref="M5:M6"/>
    <mergeCell ref="N5:O5"/>
    <mergeCell ref="A7:E7"/>
  </mergeCells>
  <printOptions/>
  <pageMargins left="0.15748031496062992" right="0.1968503937007874" top="0.4330708661417323" bottom="0.3937007874015748" header="0.31496062992125984" footer="0.1968503937007874"/>
  <pageSetup horizontalDpi="300" verticalDpi="3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9"/>
  <sheetViews>
    <sheetView view="pageBreakPreview" zoomScale="81" zoomScaleNormal="80" zoomScaleSheetLayoutView="81" zoomScalePageLayoutView="0" workbookViewId="0" topLeftCell="B1">
      <pane ySplit="2505" topLeftCell="A1" activePane="bottomLeft" state="split"/>
      <selection pane="topLeft" activeCell="B3" sqref="B3:N3"/>
      <selection pane="bottomLeft" activeCell="M15" sqref="M15"/>
    </sheetView>
  </sheetViews>
  <sheetFormatPr defaultColWidth="9.140625" defaultRowHeight="15"/>
  <cols>
    <col min="3" max="3" width="50.00390625" style="0" customWidth="1"/>
    <col min="5" max="5" width="9.7109375" style="0" customWidth="1"/>
    <col min="6" max="7" width="12.8515625" style="0" bestFit="1" customWidth="1"/>
    <col min="8" max="8" width="14.57421875" style="0" bestFit="1" customWidth="1"/>
    <col min="9" max="9" width="12.8515625" style="0" bestFit="1" customWidth="1"/>
    <col min="10" max="11" width="18.57421875" style="0" customWidth="1"/>
    <col min="12" max="13" width="14.7109375" style="0" bestFit="1" customWidth="1"/>
    <col min="14" max="14" width="15.57421875" style="0" customWidth="1"/>
  </cols>
  <sheetData>
    <row r="2" spans="2:14" ht="15">
      <c r="B2" s="482" t="s">
        <v>240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</row>
    <row r="3" spans="2:14" ht="15">
      <c r="B3" s="482" t="s">
        <v>285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</row>
    <row r="4" spans="2:14" ht="15">
      <c r="B4" s="482" t="s">
        <v>264</v>
      </c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</row>
    <row r="5" spans="2:14" ht="15.75" thickBot="1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2:14" ht="15.75" customHeight="1" thickTop="1">
      <c r="B6" s="188"/>
      <c r="C6" s="189"/>
      <c r="D6" s="189"/>
      <c r="E6" s="189"/>
      <c r="F6" s="190"/>
      <c r="G6" s="191"/>
      <c r="H6" s="191"/>
      <c r="I6" s="191"/>
      <c r="J6" s="190"/>
      <c r="K6" s="191"/>
      <c r="L6" s="489" t="s">
        <v>267</v>
      </c>
      <c r="M6" s="490"/>
      <c r="N6" s="479" t="s">
        <v>268</v>
      </c>
    </row>
    <row r="7" spans="2:14" ht="15.75">
      <c r="B7" s="483" t="s">
        <v>241</v>
      </c>
      <c r="C7" s="484" t="s">
        <v>242</v>
      </c>
      <c r="D7" s="192" t="s">
        <v>265</v>
      </c>
      <c r="E7" s="192"/>
      <c r="F7" s="485" t="s">
        <v>269</v>
      </c>
      <c r="G7" s="486"/>
      <c r="H7" s="486"/>
      <c r="I7" s="486"/>
      <c r="J7" s="485" t="s">
        <v>243</v>
      </c>
      <c r="K7" s="486"/>
      <c r="L7" s="491"/>
      <c r="M7" s="492"/>
      <c r="N7" s="480"/>
    </row>
    <row r="8" spans="2:14" ht="15">
      <c r="B8" s="483"/>
      <c r="C8" s="484"/>
      <c r="D8" s="487" t="s">
        <v>266</v>
      </c>
      <c r="E8" s="192" t="s">
        <v>244</v>
      </c>
      <c r="F8" s="193"/>
      <c r="G8" s="194"/>
      <c r="H8" s="194"/>
      <c r="I8" s="194"/>
      <c r="J8" s="193"/>
      <c r="K8" s="194"/>
      <c r="L8" s="493"/>
      <c r="M8" s="494"/>
      <c r="N8" s="480"/>
    </row>
    <row r="9" spans="2:14" ht="15.75">
      <c r="B9" s="195"/>
      <c r="C9" s="196"/>
      <c r="D9" s="488"/>
      <c r="E9" s="192"/>
      <c r="F9" s="197">
        <v>2017</v>
      </c>
      <c r="G9" s="197">
        <v>2018</v>
      </c>
      <c r="H9" s="197">
        <v>2019</v>
      </c>
      <c r="I9" s="197">
        <v>2020</v>
      </c>
      <c r="J9" s="197">
        <v>2017</v>
      </c>
      <c r="K9" s="197">
        <v>2018</v>
      </c>
      <c r="L9" s="197">
        <v>2019</v>
      </c>
      <c r="M9" s="197">
        <v>2020</v>
      </c>
      <c r="N9" s="481"/>
    </row>
    <row r="10" spans="2:14" ht="15.75">
      <c r="B10" s="199">
        <v>1</v>
      </c>
      <c r="C10" s="200">
        <v>2</v>
      </c>
      <c r="D10" s="197">
        <v>3</v>
      </c>
      <c r="E10" s="197">
        <v>4</v>
      </c>
      <c r="F10" s="197">
        <v>5</v>
      </c>
      <c r="G10" s="197">
        <v>6</v>
      </c>
      <c r="H10" s="197">
        <v>7</v>
      </c>
      <c r="I10" s="197">
        <v>8</v>
      </c>
      <c r="J10" s="197">
        <v>9</v>
      </c>
      <c r="K10" s="197">
        <v>10</v>
      </c>
      <c r="L10" s="197">
        <v>11</v>
      </c>
      <c r="M10" s="197">
        <v>12</v>
      </c>
      <c r="N10" s="198">
        <v>13</v>
      </c>
    </row>
    <row r="11" spans="2:14" ht="15.75">
      <c r="B11" s="195"/>
      <c r="C11" s="196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2"/>
    </row>
    <row r="12" spans="2:14" ht="15.75">
      <c r="B12" s="195">
        <v>1</v>
      </c>
      <c r="C12" s="203" t="s">
        <v>149</v>
      </c>
      <c r="D12" s="201"/>
      <c r="E12" s="204" t="s">
        <v>281</v>
      </c>
      <c r="F12" s="205">
        <f>J12</f>
        <v>96600000</v>
      </c>
      <c r="G12" s="206">
        <f>'[5]Tabel T-C 28'!$J$183</f>
        <v>127538500</v>
      </c>
      <c r="H12" s="206">
        <f>'[5]Tabel T-C 28'!$L$183</f>
        <v>127992250</v>
      </c>
      <c r="I12" s="206">
        <f>'[5]Tabel T-C 28'!$N$183</f>
        <v>153590700</v>
      </c>
      <c r="J12" s="206">
        <f>'[5]Tabel T-C 28'!$H$183</f>
        <v>96600000</v>
      </c>
      <c r="K12" s="206">
        <f>G12</f>
        <v>127538500</v>
      </c>
      <c r="L12" s="271">
        <f>H12</f>
        <v>127992250</v>
      </c>
      <c r="M12" s="271">
        <f>I12</f>
        <v>153590700</v>
      </c>
      <c r="N12" s="207"/>
    </row>
    <row r="13" spans="2:14" ht="15.75">
      <c r="B13" s="195">
        <v>2</v>
      </c>
      <c r="C13" s="203" t="s">
        <v>279</v>
      </c>
      <c r="D13" s="201"/>
      <c r="E13" s="204" t="s">
        <v>245</v>
      </c>
      <c r="F13" s="206">
        <f>J13</f>
        <v>79100000</v>
      </c>
      <c r="G13" s="206">
        <f>K13</f>
        <v>73100950</v>
      </c>
      <c r="H13" s="206">
        <f>L13</f>
        <v>110770000</v>
      </c>
      <c r="I13" s="206">
        <f>M13</f>
        <v>121847000</v>
      </c>
      <c r="J13" s="206">
        <f>'[5]Tabel T-C 28'!$H$209</f>
        <v>79100000</v>
      </c>
      <c r="K13" s="206">
        <f>'[5]Tabel T-C 28'!$J$209</f>
        <v>73100950</v>
      </c>
      <c r="L13" s="271">
        <f>'[4]RKA-SKPD 2.2'!$G$49</f>
        <v>110770000</v>
      </c>
      <c r="M13" s="271">
        <f>'[4]RKA-SKPD 2.2'!$H$49</f>
        <v>121847000</v>
      </c>
      <c r="N13" s="207"/>
    </row>
    <row r="14" spans="2:14" ht="15.75">
      <c r="B14" s="195">
        <v>3</v>
      </c>
      <c r="C14" s="203" t="s">
        <v>280</v>
      </c>
      <c r="D14" s="201"/>
      <c r="E14" s="204" t="s">
        <v>281</v>
      </c>
      <c r="F14" s="206">
        <f>'[5]Tabel T-C 28'!$H$108</f>
        <v>35250000</v>
      </c>
      <c r="G14" s="206">
        <f>'[5]Tabel T-C 28'!$J$108</f>
        <v>33950000</v>
      </c>
      <c r="H14" s="206">
        <f>'[5]Tabel T-C 28'!$L$108</f>
        <v>37450000</v>
      </c>
      <c r="I14" s="206">
        <f>'[5]Tabel T-C 28'!$N$108</f>
        <v>44940000</v>
      </c>
      <c r="J14" s="206">
        <f>F14</f>
        <v>35250000</v>
      </c>
      <c r="K14" s="206">
        <f>G14</f>
        <v>33950000</v>
      </c>
      <c r="L14" s="271">
        <f>H14</f>
        <v>37450000</v>
      </c>
      <c r="M14" s="271">
        <f>I14</f>
        <v>44940000</v>
      </c>
      <c r="N14" s="207"/>
    </row>
    <row r="15" spans="2:14" ht="16.5" thickBot="1">
      <c r="B15" s="208"/>
      <c r="C15" s="209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1"/>
    </row>
    <row r="16" spans="2:3" ht="15.75" thickTop="1">
      <c r="B16" s="212"/>
      <c r="C16" s="212"/>
    </row>
    <row r="17" spans="2:3" ht="15">
      <c r="B17" s="212"/>
      <c r="C17" s="212"/>
    </row>
    <row r="18" spans="2:3" ht="15">
      <c r="B18" s="212"/>
      <c r="C18" s="212"/>
    </row>
    <row r="19" spans="2:3" ht="15">
      <c r="B19" s="212"/>
      <c r="C19" s="212"/>
    </row>
  </sheetData>
  <sheetProtection/>
  <mergeCells count="10">
    <mergeCell ref="N6:N9"/>
    <mergeCell ref="B2:N2"/>
    <mergeCell ref="B3:N3"/>
    <mergeCell ref="B7:B8"/>
    <mergeCell ref="C7:C8"/>
    <mergeCell ref="F7:I7"/>
    <mergeCell ref="J7:K7"/>
    <mergeCell ref="B4:N4"/>
    <mergeCell ref="D8:D9"/>
    <mergeCell ref="L6:M8"/>
  </mergeCells>
  <printOptions/>
  <pageMargins left="0.15748031496062992" right="0.1968503937007874" top="0.4330708661417323" bottom="0.3937007874015748" header="0.31496062992125984" footer="0.1968503937007874"/>
  <pageSetup horizontalDpi="300" verticalDpi="300" orientation="landscape" paperSize="5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80" zoomScaleNormal="80" zoomScaleSheetLayoutView="80" zoomScalePageLayoutView="0" workbookViewId="0" topLeftCell="B1">
      <pane ySplit="11" topLeftCell="A51" activePane="bottomLeft" state="frozen"/>
      <selection pane="topLeft" activeCell="F1" sqref="F1"/>
      <selection pane="bottomLeft" activeCell="H53" sqref="H53"/>
    </sheetView>
  </sheetViews>
  <sheetFormatPr defaultColWidth="9.140625" defaultRowHeight="15"/>
  <cols>
    <col min="1" max="1" width="4.57421875" style="1" bestFit="1" customWidth="1"/>
    <col min="2" max="2" width="34.7109375" style="9" customWidth="1"/>
    <col min="3" max="3" width="12.8515625" style="1" customWidth="1"/>
    <col min="4" max="4" width="27.421875" style="1" customWidth="1"/>
    <col min="5" max="5" width="13.421875" style="4" customWidth="1"/>
    <col min="6" max="6" width="17.421875" style="9" customWidth="1"/>
    <col min="7" max="7" width="34.7109375" style="9" customWidth="1"/>
    <col min="8" max="8" width="12.8515625" style="1" customWidth="1"/>
    <col min="9" max="9" width="26.28125" style="1" customWidth="1"/>
    <col min="10" max="10" width="12.8515625" style="4" customWidth="1"/>
    <col min="11" max="11" width="15.57421875" style="9" customWidth="1"/>
    <col min="12" max="12" width="12.00390625" style="6" customWidth="1"/>
    <col min="13" max="13" width="2.8515625" style="1" customWidth="1"/>
    <col min="14" max="16384" width="9.140625" style="1" customWidth="1"/>
  </cols>
  <sheetData>
    <row r="1" spans="1:12" ht="15">
      <c r="A1" s="172"/>
      <c r="B1" s="172"/>
      <c r="C1" s="507" t="s">
        <v>270</v>
      </c>
      <c r="D1" s="507"/>
      <c r="E1" s="507"/>
      <c r="F1" s="507"/>
      <c r="G1" s="507"/>
      <c r="H1" s="507"/>
      <c r="I1" s="507"/>
      <c r="J1" s="507"/>
      <c r="K1" s="507"/>
      <c r="L1" s="507"/>
    </row>
    <row r="2" spans="1:12" ht="15">
      <c r="A2" s="172"/>
      <c r="B2" s="172"/>
      <c r="C2" s="507" t="s">
        <v>271</v>
      </c>
      <c r="D2" s="507"/>
      <c r="E2" s="507"/>
      <c r="F2" s="507"/>
      <c r="G2" s="507"/>
      <c r="H2" s="507"/>
      <c r="I2" s="507"/>
      <c r="J2" s="507"/>
      <c r="K2" s="507"/>
      <c r="L2" s="507"/>
    </row>
    <row r="3" spans="1:12" ht="15">
      <c r="A3" s="172"/>
      <c r="B3" s="172"/>
      <c r="C3" s="507" t="s">
        <v>286</v>
      </c>
      <c r="D3" s="507"/>
      <c r="E3" s="507"/>
      <c r="F3" s="507"/>
      <c r="G3" s="507"/>
      <c r="H3" s="507"/>
      <c r="I3" s="507"/>
      <c r="J3" s="507"/>
      <c r="K3" s="507"/>
      <c r="L3" s="507"/>
    </row>
    <row r="4" spans="1:12" ht="15">
      <c r="A4" s="172"/>
      <c r="B4" s="172"/>
      <c r="C4" s="172"/>
      <c r="D4" s="172"/>
      <c r="E4" s="172"/>
      <c r="F4" s="172"/>
      <c r="H4" s="172"/>
      <c r="I4" s="172"/>
      <c r="J4" s="172"/>
      <c r="K4" s="172"/>
      <c r="L4" s="172"/>
    </row>
    <row r="5" spans="1:12" ht="14.25">
      <c r="A5" s="2"/>
      <c r="B5" s="8"/>
      <c r="C5" s="8"/>
      <c r="D5" s="2"/>
      <c r="E5" s="2"/>
      <c r="F5" s="11"/>
      <c r="H5" s="2"/>
      <c r="I5" s="2"/>
      <c r="J5" s="2"/>
      <c r="K5" s="11"/>
      <c r="L5" s="5"/>
    </row>
    <row r="6" ht="15">
      <c r="B6" s="40" t="s">
        <v>133</v>
      </c>
    </row>
    <row r="7" ht="15" thickBot="1"/>
    <row r="8" spans="1:12" ht="33" customHeight="1" thickTop="1">
      <c r="A8" s="495" t="s">
        <v>220</v>
      </c>
      <c r="B8" s="501" t="s">
        <v>223</v>
      </c>
      <c r="C8" s="502"/>
      <c r="D8" s="502"/>
      <c r="E8" s="502"/>
      <c r="F8" s="503"/>
      <c r="G8" s="501" t="s">
        <v>224</v>
      </c>
      <c r="H8" s="502"/>
      <c r="I8" s="502"/>
      <c r="J8" s="502"/>
      <c r="K8" s="503"/>
      <c r="L8" s="504" t="s">
        <v>6</v>
      </c>
    </row>
    <row r="9" spans="1:12" ht="26.25" customHeight="1">
      <c r="A9" s="496"/>
      <c r="B9" s="500" t="s">
        <v>221</v>
      </c>
      <c r="C9" s="498" t="s">
        <v>70</v>
      </c>
      <c r="D9" s="500" t="s">
        <v>4</v>
      </c>
      <c r="E9" s="500" t="s">
        <v>222</v>
      </c>
      <c r="F9" s="173" t="s">
        <v>89</v>
      </c>
      <c r="G9" s="500" t="s">
        <v>221</v>
      </c>
      <c r="H9" s="498" t="s">
        <v>70</v>
      </c>
      <c r="I9" s="500" t="s">
        <v>4</v>
      </c>
      <c r="J9" s="500" t="s">
        <v>222</v>
      </c>
      <c r="K9" s="173" t="s">
        <v>89</v>
      </c>
      <c r="L9" s="505"/>
    </row>
    <row r="10" spans="1:12" ht="29.25" customHeight="1">
      <c r="A10" s="497"/>
      <c r="B10" s="497"/>
      <c r="C10" s="499"/>
      <c r="D10" s="497"/>
      <c r="E10" s="497"/>
      <c r="F10" s="174" t="s">
        <v>90</v>
      </c>
      <c r="G10" s="497"/>
      <c r="H10" s="499"/>
      <c r="I10" s="497"/>
      <c r="J10" s="497"/>
      <c r="K10" s="174" t="s">
        <v>90</v>
      </c>
      <c r="L10" s="506"/>
    </row>
    <row r="11" spans="1:12" s="142" customFormat="1" ht="14.25">
      <c r="A11" s="138">
        <v>1</v>
      </c>
      <c r="B11" s="137">
        <v>2</v>
      </c>
      <c r="C11" s="138">
        <v>3</v>
      </c>
      <c r="D11" s="138">
        <v>4</v>
      </c>
      <c r="E11" s="138">
        <v>5</v>
      </c>
      <c r="F11" s="137">
        <v>6</v>
      </c>
      <c r="G11" s="137">
        <v>7</v>
      </c>
      <c r="H11" s="138">
        <v>8</v>
      </c>
      <c r="I11" s="138">
        <v>9</v>
      </c>
      <c r="J11" s="138">
        <v>10</v>
      </c>
      <c r="K11" s="137">
        <v>11</v>
      </c>
      <c r="L11" s="139">
        <v>12</v>
      </c>
    </row>
    <row r="12" spans="1:12" s="15" customFormat="1" ht="24.75" customHeight="1">
      <c r="A12" s="3"/>
      <c r="B12" s="3" t="s">
        <v>135</v>
      </c>
      <c r="C12" s="3"/>
      <c r="D12" s="3"/>
      <c r="E12" s="12"/>
      <c r="F12" s="3"/>
      <c r="G12" s="3" t="s">
        <v>135</v>
      </c>
      <c r="H12" s="3"/>
      <c r="I12" s="3"/>
      <c r="J12" s="12"/>
      <c r="K12" s="3"/>
      <c r="L12" s="14"/>
    </row>
    <row r="13" spans="1:12" s="15" customFormat="1" ht="38.25" customHeight="1">
      <c r="A13" s="278"/>
      <c r="B13" s="277" t="s">
        <v>136</v>
      </c>
      <c r="C13" s="297" t="str">
        <f>'T-C.32'!C13</f>
        <v>Kantor Kecamatan Kuala Betara</v>
      </c>
      <c r="D13" s="278" t="s">
        <v>93</v>
      </c>
      <c r="E13" s="279">
        <v>1</v>
      </c>
      <c r="F13" s="298">
        <f>SUM(F14:F23)</f>
        <v>389005002</v>
      </c>
      <c r="G13" s="277" t="s">
        <v>136</v>
      </c>
      <c r="H13" s="297" t="str">
        <f>C13</f>
        <v>Kantor Kecamatan Kuala Betara</v>
      </c>
      <c r="I13" s="278" t="s">
        <v>93</v>
      </c>
      <c r="J13" s="279">
        <v>1</v>
      </c>
      <c r="K13" s="298">
        <f>SUM(K14:K23)</f>
        <v>523384883.2</v>
      </c>
      <c r="L13" s="298"/>
    </row>
    <row r="14" spans="1:12" s="16" customFormat="1" ht="15">
      <c r="A14" s="281"/>
      <c r="B14" s="280" t="s">
        <v>41</v>
      </c>
      <c r="C14" s="299"/>
      <c r="D14" s="281" t="s">
        <v>92</v>
      </c>
      <c r="E14" s="282" t="s">
        <v>38</v>
      </c>
      <c r="F14" s="287">
        <f>'RENSTRA_Form.T.III.C.74'!P14</f>
        <v>5400000</v>
      </c>
      <c r="G14" s="280" t="s">
        <v>41</v>
      </c>
      <c r="H14" s="299"/>
      <c r="I14" s="281" t="s">
        <v>92</v>
      </c>
      <c r="J14" s="282" t="s">
        <v>38</v>
      </c>
      <c r="K14" s="300">
        <f>'[4]RKA-SKPD 2.2'!$G$9</f>
        <v>1230000</v>
      </c>
      <c r="L14" s="300"/>
    </row>
    <row r="15" spans="1:12" s="16" customFormat="1" ht="25.5">
      <c r="A15" s="281"/>
      <c r="B15" s="280" t="s">
        <v>42</v>
      </c>
      <c r="C15" s="299"/>
      <c r="D15" s="281" t="s">
        <v>94</v>
      </c>
      <c r="E15" s="282" t="s">
        <v>38</v>
      </c>
      <c r="F15" s="287">
        <f>'RENSTRA_Form.T.III.C.74'!P15</f>
        <v>34860000</v>
      </c>
      <c r="G15" s="280" t="s">
        <v>42</v>
      </c>
      <c r="H15" s="299"/>
      <c r="I15" s="281" t="s">
        <v>94</v>
      </c>
      <c r="J15" s="282" t="s">
        <v>38</v>
      </c>
      <c r="K15" s="300">
        <f>'[4]RKA-SKPD 2.2'!$G$11</f>
        <v>20000000</v>
      </c>
      <c r="L15" s="300"/>
    </row>
    <row r="16" spans="1:12" s="16" customFormat="1" ht="25.5">
      <c r="A16" s="281"/>
      <c r="B16" s="280" t="s">
        <v>43</v>
      </c>
      <c r="C16" s="288"/>
      <c r="D16" s="281" t="s">
        <v>95</v>
      </c>
      <c r="E16" s="282" t="s">
        <v>38</v>
      </c>
      <c r="F16" s="287">
        <f>'RENSTRA_Form.T.III.C.74'!P16</f>
        <v>147900000</v>
      </c>
      <c r="G16" s="280" t="s">
        <v>43</v>
      </c>
      <c r="H16" s="288"/>
      <c r="I16" s="281" t="s">
        <v>95</v>
      </c>
      <c r="J16" s="282" t="s">
        <v>38</v>
      </c>
      <c r="K16" s="300">
        <f>'[4]RKA-SKPD 2.2'!$G$14</f>
        <v>296750000</v>
      </c>
      <c r="L16" s="300"/>
    </row>
    <row r="17" spans="1:12" s="16" customFormat="1" ht="38.25">
      <c r="A17" s="281"/>
      <c r="B17" s="280" t="s">
        <v>44</v>
      </c>
      <c r="C17" s="288"/>
      <c r="D17" s="281" t="s">
        <v>96</v>
      </c>
      <c r="E17" s="282" t="s">
        <v>38</v>
      </c>
      <c r="F17" s="287">
        <f>'RENSTRA_Form.T.III.C.74'!P17</f>
        <v>18924421</v>
      </c>
      <c r="G17" s="280" t="s">
        <v>44</v>
      </c>
      <c r="H17" s="288"/>
      <c r="I17" s="281" t="s">
        <v>96</v>
      </c>
      <c r="J17" s="282" t="s">
        <v>38</v>
      </c>
      <c r="K17" s="300">
        <f>'[4]RKA-SKPD 2.2'!$G$16</f>
        <v>17684473.4</v>
      </c>
      <c r="L17" s="300"/>
    </row>
    <row r="18" spans="1:12" s="16" customFormat="1" ht="25.5">
      <c r="A18" s="281"/>
      <c r="B18" s="280" t="s">
        <v>45</v>
      </c>
      <c r="C18" s="288"/>
      <c r="D18" s="281" t="s">
        <v>88</v>
      </c>
      <c r="E18" s="282" t="s">
        <v>38</v>
      </c>
      <c r="F18" s="287">
        <f>'RENSTRA_Form.T.III.C.74'!P18</f>
        <v>43068315</v>
      </c>
      <c r="G18" s="280" t="s">
        <v>45</v>
      </c>
      <c r="H18" s="288"/>
      <c r="I18" s="281" t="s">
        <v>88</v>
      </c>
      <c r="J18" s="282" t="s">
        <v>38</v>
      </c>
      <c r="K18" s="300">
        <f>'[4]RKA-SKPD 2.2'!$G$18</f>
        <v>19349330</v>
      </c>
      <c r="L18" s="300"/>
    </row>
    <row r="19" spans="1:12" s="16" customFormat="1" ht="25.5">
      <c r="A19" s="281"/>
      <c r="B19" s="280" t="s">
        <v>46</v>
      </c>
      <c r="C19" s="280"/>
      <c r="D19" s="281" t="s">
        <v>97</v>
      </c>
      <c r="E19" s="282" t="s">
        <v>38</v>
      </c>
      <c r="F19" s="287">
        <f>'RENSTRA_Form.T.III.C.74'!P19</f>
        <v>7500000</v>
      </c>
      <c r="G19" s="280" t="s">
        <v>46</v>
      </c>
      <c r="H19" s="280"/>
      <c r="I19" s="281" t="s">
        <v>97</v>
      </c>
      <c r="J19" s="282" t="s">
        <v>38</v>
      </c>
      <c r="K19" s="300">
        <f>'[4]RKA-SKPD 2.2'!$G$20</f>
        <v>13114750</v>
      </c>
      <c r="L19" s="300"/>
    </row>
    <row r="20" spans="1:12" s="16" customFormat="1" ht="39" customHeight="1">
      <c r="A20" s="281"/>
      <c r="B20" s="280" t="s">
        <v>47</v>
      </c>
      <c r="C20" s="280"/>
      <c r="D20" s="281" t="s">
        <v>98</v>
      </c>
      <c r="E20" s="282" t="s">
        <v>38</v>
      </c>
      <c r="F20" s="287">
        <f>'RENSTRA_Form.T.III.C.74'!P20</f>
        <v>1752266</v>
      </c>
      <c r="G20" s="280" t="s">
        <v>47</v>
      </c>
      <c r="H20" s="280"/>
      <c r="I20" s="281" t="s">
        <v>98</v>
      </c>
      <c r="J20" s="282" t="s">
        <v>38</v>
      </c>
      <c r="K20" s="300">
        <f>'[4]RKA-SKPD 2.2'!$G$23</f>
        <v>4138329.8</v>
      </c>
      <c r="L20" s="300"/>
    </row>
    <row r="21" spans="1:12" s="16" customFormat="1" ht="25.5">
      <c r="A21" s="281"/>
      <c r="B21" s="280" t="s">
        <v>61</v>
      </c>
      <c r="C21" s="280"/>
      <c r="D21" s="281" t="s">
        <v>137</v>
      </c>
      <c r="E21" s="282" t="s">
        <v>38</v>
      </c>
      <c r="F21" s="287">
        <f>'RENSTRA_Form.T.III.C.74'!P21</f>
        <v>8100000</v>
      </c>
      <c r="G21" s="280" t="s">
        <v>61</v>
      </c>
      <c r="H21" s="280"/>
      <c r="I21" s="281" t="s">
        <v>137</v>
      </c>
      <c r="J21" s="282" t="s">
        <v>38</v>
      </c>
      <c r="K21" s="300">
        <f>'[4]RKA-SKPD 2.2'!$G$26</f>
        <v>13200000</v>
      </c>
      <c r="L21" s="300"/>
    </row>
    <row r="22" spans="1:12" s="16" customFormat="1" ht="25.5">
      <c r="A22" s="281"/>
      <c r="B22" s="280" t="s">
        <v>48</v>
      </c>
      <c r="C22" s="288"/>
      <c r="D22" s="281" t="s">
        <v>138</v>
      </c>
      <c r="E22" s="282" t="s">
        <v>38</v>
      </c>
      <c r="F22" s="287">
        <f>'RENSTRA_Form.T.III.C.74'!P22</f>
        <v>11500000</v>
      </c>
      <c r="G22" s="280" t="s">
        <v>48</v>
      </c>
      <c r="H22" s="288"/>
      <c r="I22" s="281" t="s">
        <v>138</v>
      </c>
      <c r="J22" s="282" t="s">
        <v>38</v>
      </c>
      <c r="K22" s="300">
        <f>'[4]RKA-SKPD 2.2'!$G$28</f>
        <v>9240000</v>
      </c>
      <c r="L22" s="300"/>
    </row>
    <row r="23" spans="1:12" s="16" customFormat="1" ht="27.75" customHeight="1">
      <c r="A23" s="281"/>
      <c r="B23" s="280" t="s">
        <v>49</v>
      </c>
      <c r="C23" s="280"/>
      <c r="D23" s="281" t="s">
        <v>99</v>
      </c>
      <c r="E23" s="282" t="s">
        <v>38</v>
      </c>
      <c r="F23" s="287">
        <f>'RENSTRA_Form.T.III.C.74'!P23</f>
        <v>110000000</v>
      </c>
      <c r="G23" s="280" t="s">
        <v>49</v>
      </c>
      <c r="H23" s="280"/>
      <c r="I23" s="281" t="s">
        <v>99</v>
      </c>
      <c r="J23" s="282" t="s">
        <v>38</v>
      </c>
      <c r="K23" s="300">
        <f>'[4]RKA-SKPD 2.2'!$G$30</f>
        <v>128678000</v>
      </c>
      <c r="L23" s="300"/>
    </row>
    <row r="24" spans="1:12" s="16" customFormat="1" ht="8.25" customHeight="1">
      <c r="A24" s="288"/>
      <c r="B24" s="280"/>
      <c r="C24" s="288"/>
      <c r="D24" s="288"/>
      <c r="E24" s="289"/>
      <c r="F24" s="300"/>
      <c r="G24" s="280"/>
      <c r="H24" s="288"/>
      <c r="I24" s="288"/>
      <c r="J24" s="289"/>
      <c r="K24" s="300"/>
      <c r="L24" s="300"/>
    </row>
    <row r="25" spans="1:12" s="15" customFormat="1" ht="44.25" customHeight="1">
      <c r="A25" s="290"/>
      <c r="B25" s="283" t="s">
        <v>17</v>
      </c>
      <c r="C25" s="301" t="str">
        <f>C13</f>
        <v>Kantor Kecamatan Kuala Betara</v>
      </c>
      <c r="D25" s="290" t="s">
        <v>100</v>
      </c>
      <c r="E25" s="285">
        <v>1</v>
      </c>
      <c r="F25" s="302">
        <f>SUM(F29:F32)+F28+F27+F26</f>
        <v>104250000</v>
      </c>
      <c r="G25" s="283" t="s">
        <v>17</v>
      </c>
      <c r="H25" s="301" t="str">
        <f>H13</f>
        <v>Kantor Kecamatan Kuala Betara</v>
      </c>
      <c r="I25" s="290" t="s">
        <v>100</v>
      </c>
      <c r="J25" s="285">
        <v>1</v>
      </c>
      <c r="K25" s="302">
        <f>SUM(K29:K32)+K28+K27+K26</f>
        <v>100540000</v>
      </c>
      <c r="L25" s="302"/>
    </row>
    <row r="26" spans="1:12" s="15" customFormat="1" ht="30" customHeight="1">
      <c r="A26" s="286"/>
      <c r="B26" s="280" t="s">
        <v>206</v>
      </c>
      <c r="C26" s="288"/>
      <c r="D26" s="286" t="s">
        <v>207</v>
      </c>
      <c r="E26" s="289" t="s">
        <v>66</v>
      </c>
      <c r="F26" s="300">
        <v>0</v>
      </c>
      <c r="G26" s="280" t="s">
        <v>206</v>
      </c>
      <c r="H26" s="288"/>
      <c r="I26" s="286" t="s">
        <v>207</v>
      </c>
      <c r="J26" s="294">
        <v>1</v>
      </c>
      <c r="K26" s="300">
        <f>F26</f>
        <v>0</v>
      </c>
      <c r="L26" s="300"/>
    </row>
    <row r="27" spans="1:12" s="16" customFormat="1" ht="25.5">
      <c r="A27" s="286"/>
      <c r="B27" s="280" t="s">
        <v>216</v>
      </c>
      <c r="C27" s="288"/>
      <c r="D27" s="286" t="s">
        <v>217</v>
      </c>
      <c r="E27" s="289" t="s">
        <v>66</v>
      </c>
      <c r="F27" s="300">
        <f>'RENSTRA_Form.T.III.C.74'!P27</f>
        <v>0</v>
      </c>
      <c r="G27" s="280" t="s">
        <v>216</v>
      </c>
      <c r="H27" s="288"/>
      <c r="I27" s="286" t="s">
        <v>217</v>
      </c>
      <c r="J27" s="294">
        <v>1</v>
      </c>
      <c r="K27" s="300">
        <f>F27</f>
        <v>0</v>
      </c>
      <c r="L27" s="300"/>
    </row>
    <row r="28" spans="1:12" s="16" customFormat="1" ht="25.5">
      <c r="A28" s="286"/>
      <c r="B28" s="280" t="s">
        <v>209</v>
      </c>
      <c r="C28" s="288"/>
      <c r="D28" s="286" t="s">
        <v>210</v>
      </c>
      <c r="E28" s="289" t="s">
        <v>66</v>
      </c>
      <c r="F28" s="300">
        <f>'RENSTRA_Form.T.III.C.74'!P28</f>
        <v>0</v>
      </c>
      <c r="G28" s="280" t="s">
        <v>209</v>
      </c>
      <c r="H28" s="288"/>
      <c r="I28" s="286" t="s">
        <v>210</v>
      </c>
      <c r="J28" s="294">
        <v>1</v>
      </c>
      <c r="K28" s="300">
        <f>F28</f>
        <v>0</v>
      </c>
      <c r="L28" s="300"/>
    </row>
    <row r="29" spans="1:12" s="16" customFormat="1" ht="38.25">
      <c r="A29" s="286"/>
      <c r="B29" s="280" t="s">
        <v>212</v>
      </c>
      <c r="C29" s="303" t="s">
        <v>214</v>
      </c>
      <c r="D29" s="286" t="s">
        <v>213</v>
      </c>
      <c r="E29" s="294">
        <v>1</v>
      </c>
      <c r="F29" s="300">
        <f>'RENSTRA_Form.T.III.C.74'!P29</f>
        <v>0</v>
      </c>
      <c r="G29" s="280" t="s">
        <v>212</v>
      </c>
      <c r="H29" s="303" t="s">
        <v>214</v>
      </c>
      <c r="I29" s="286" t="s">
        <v>213</v>
      </c>
      <c r="J29" s="294">
        <v>1</v>
      </c>
      <c r="K29" s="300">
        <f>F29</f>
        <v>0</v>
      </c>
      <c r="L29" s="304" t="s">
        <v>215</v>
      </c>
    </row>
    <row r="30" spans="1:12" s="16" customFormat="1" ht="25.5">
      <c r="A30" s="286"/>
      <c r="B30" s="280" t="s">
        <v>139</v>
      </c>
      <c r="C30" s="288"/>
      <c r="D30" s="286" t="s">
        <v>101</v>
      </c>
      <c r="E30" s="294">
        <v>1</v>
      </c>
      <c r="F30" s="300">
        <f>'RENSTRA_Form.T.III.C.74'!P30</f>
        <v>26600000</v>
      </c>
      <c r="G30" s="280" t="s">
        <v>139</v>
      </c>
      <c r="H30" s="288"/>
      <c r="I30" s="286" t="s">
        <v>101</v>
      </c>
      <c r="J30" s="294">
        <v>1</v>
      </c>
      <c r="K30" s="300">
        <f>'[4]RKA-SKPD 2.2'!$G$35</f>
        <v>29700000</v>
      </c>
      <c r="L30" s="300"/>
    </row>
    <row r="31" spans="1:12" s="16" customFormat="1" ht="25.5">
      <c r="A31" s="286"/>
      <c r="B31" s="280" t="s">
        <v>50</v>
      </c>
      <c r="C31" s="288"/>
      <c r="D31" s="286" t="s">
        <v>140</v>
      </c>
      <c r="E31" s="294">
        <v>1</v>
      </c>
      <c r="F31" s="300">
        <f>'RENSTRA_Form.T.III.C.74'!P31</f>
        <v>72250000</v>
      </c>
      <c r="G31" s="280" t="s">
        <v>50</v>
      </c>
      <c r="H31" s="288"/>
      <c r="I31" s="286" t="s">
        <v>140</v>
      </c>
      <c r="J31" s="294">
        <v>1</v>
      </c>
      <c r="K31" s="300">
        <f>'[4]RKA-SKPD 2.2'!$G$38</f>
        <v>63030000</v>
      </c>
      <c r="L31" s="300"/>
    </row>
    <row r="32" spans="1:12" s="16" customFormat="1" ht="25.5">
      <c r="A32" s="286"/>
      <c r="B32" s="280" t="s">
        <v>141</v>
      </c>
      <c r="C32" s="288"/>
      <c r="D32" s="286" t="s">
        <v>142</v>
      </c>
      <c r="E32" s="294">
        <v>1</v>
      </c>
      <c r="F32" s="300">
        <f>'RENSTRA_Form.T.III.C.74'!P32</f>
        <v>5400000</v>
      </c>
      <c r="G32" s="280" t="s">
        <v>141</v>
      </c>
      <c r="H32" s="288"/>
      <c r="I32" s="286" t="s">
        <v>142</v>
      </c>
      <c r="J32" s="294">
        <v>1</v>
      </c>
      <c r="K32" s="300">
        <f>'[4]RKA-SKPD 2.2'!$G$40</f>
        <v>7810000</v>
      </c>
      <c r="L32" s="300"/>
    </row>
    <row r="33" spans="1:12" s="16" customFormat="1" ht="6" customHeight="1">
      <c r="A33" s="288"/>
      <c r="B33" s="280"/>
      <c r="C33" s="288"/>
      <c r="D33" s="288"/>
      <c r="E33" s="289"/>
      <c r="F33" s="300"/>
      <c r="G33" s="280"/>
      <c r="H33" s="288"/>
      <c r="I33" s="288"/>
      <c r="J33" s="289"/>
      <c r="K33" s="300"/>
      <c r="L33" s="300"/>
    </row>
    <row r="34" spans="1:12" s="15" customFormat="1" ht="38.25">
      <c r="A34" s="284"/>
      <c r="B34" s="283" t="s">
        <v>21</v>
      </c>
      <c r="C34" s="301" t="str">
        <f>C25</f>
        <v>Kantor Kecamatan Kuala Betara</v>
      </c>
      <c r="D34" s="284" t="s">
        <v>146</v>
      </c>
      <c r="E34" s="285">
        <v>1</v>
      </c>
      <c r="F34" s="302">
        <f>SUM(F35:F35)</f>
        <v>14675000</v>
      </c>
      <c r="G34" s="283" t="s">
        <v>21</v>
      </c>
      <c r="H34" s="301" t="str">
        <f>H25</f>
        <v>Kantor Kecamatan Kuala Betara</v>
      </c>
      <c r="I34" s="284" t="s">
        <v>146</v>
      </c>
      <c r="J34" s="285">
        <v>1</v>
      </c>
      <c r="K34" s="302">
        <f>SUM(K35:K35)</f>
        <v>15180000</v>
      </c>
      <c r="L34" s="302"/>
    </row>
    <row r="35" spans="1:12" s="16" customFormat="1" ht="25.5">
      <c r="A35" s="286"/>
      <c r="B35" s="280" t="s">
        <v>51</v>
      </c>
      <c r="C35" s="280"/>
      <c r="D35" s="286" t="s">
        <v>102</v>
      </c>
      <c r="E35" s="305">
        <v>1</v>
      </c>
      <c r="F35" s="306">
        <f>'RENSTRA_Form.T.III.C.74'!P36</f>
        <v>14675000</v>
      </c>
      <c r="G35" s="280" t="s">
        <v>51</v>
      </c>
      <c r="H35" s="280"/>
      <c r="I35" s="286" t="s">
        <v>102</v>
      </c>
      <c r="J35" s="305">
        <f>'RENSTRA_Form.T.III.C.74'!O36</f>
        <v>1</v>
      </c>
      <c r="K35" s="306">
        <f>'[4]RKA-SKPD 2.2'!$G$43</f>
        <v>15180000</v>
      </c>
      <c r="L35" s="300"/>
    </row>
    <row r="36" spans="1:12" s="16" customFormat="1" ht="6" customHeight="1">
      <c r="A36" s="288"/>
      <c r="B36" s="280"/>
      <c r="C36" s="288"/>
      <c r="D36" s="288"/>
      <c r="E36" s="289"/>
      <c r="F36" s="300"/>
      <c r="G36" s="280"/>
      <c r="H36" s="288"/>
      <c r="I36" s="288"/>
      <c r="J36" s="289"/>
      <c r="K36" s="300"/>
      <c r="L36" s="300"/>
    </row>
    <row r="37" spans="1:12" s="15" customFormat="1" ht="59.25" customHeight="1">
      <c r="A37" s="290"/>
      <c r="B37" s="283" t="s">
        <v>23</v>
      </c>
      <c r="C37" s="301" t="str">
        <f>C34</f>
        <v>Kantor Kecamatan Kuala Betara</v>
      </c>
      <c r="D37" s="290" t="s">
        <v>103</v>
      </c>
      <c r="E37" s="285">
        <v>1</v>
      </c>
      <c r="F37" s="302">
        <f>SUM(F38:F38)</f>
        <v>20000000</v>
      </c>
      <c r="G37" s="283" t="s">
        <v>23</v>
      </c>
      <c r="H37" s="301" t="str">
        <f>H34</f>
        <v>Kantor Kecamatan Kuala Betara</v>
      </c>
      <c r="I37" s="290" t="s">
        <v>103</v>
      </c>
      <c r="J37" s="285">
        <v>1</v>
      </c>
      <c r="K37" s="302">
        <f>SUM(K38:K38)</f>
        <v>22000000</v>
      </c>
      <c r="L37" s="302"/>
    </row>
    <row r="38" spans="1:12" s="16" customFormat="1" ht="25.5">
      <c r="A38" s="291"/>
      <c r="B38" s="280" t="s">
        <v>52</v>
      </c>
      <c r="C38" s="299"/>
      <c r="D38" s="291" t="s">
        <v>143</v>
      </c>
      <c r="E38" s="289" t="s">
        <v>144</v>
      </c>
      <c r="F38" s="300">
        <f>'RENSTRA_Form.T.III.C.74'!P39</f>
        <v>20000000</v>
      </c>
      <c r="G38" s="280" t="s">
        <v>52</v>
      </c>
      <c r="H38" s="299"/>
      <c r="I38" s="291" t="s">
        <v>143</v>
      </c>
      <c r="J38" s="289" t="s">
        <v>144</v>
      </c>
      <c r="K38" s="300">
        <f>'[4]RKA-SKPD 2.2'!$G$46</f>
        <v>22000000</v>
      </c>
      <c r="L38" s="300"/>
    </row>
    <row r="39" spans="1:12" s="16" customFormat="1" ht="6.75" customHeight="1">
      <c r="A39" s="288"/>
      <c r="B39" s="280"/>
      <c r="C39" s="288"/>
      <c r="D39" s="288"/>
      <c r="E39" s="289"/>
      <c r="F39" s="300"/>
      <c r="G39" s="280"/>
      <c r="H39" s="288"/>
      <c r="I39" s="288"/>
      <c r="J39" s="289"/>
      <c r="K39" s="300"/>
      <c r="L39" s="300"/>
    </row>
    <row r="40" spans="1:12" s="15" customFormat="1" ht="80.25" customHeight="1">
      <c r="A40" s="293"/>
      <c r="B40" s="292" t="s">
        <v>147</v>
      </c>
      <c r="C40" s="301" t="str">
        <f>C37</f>
        <v>Kantor Kecamatan Kuala Betara</v>
      </c>
      <c r="D40" s="293" t="s">
        <v>148</v>
      </c>
      <c r="E40" s="285">
        <v>1</v>
      </c>
      <c r="F40" s="302">
        <f>SUM(F41:F42)</f>
        <v>127992250</v>
      </c>
      <c r="G40" s="292" t="s">
        <v>147</v>
      </c>
      <c r="H40" s="301" t="str">
        <f>H37</f>
        <v>Kantor Kecamatan Kuala Betara</v>
      </c>
      <c r="I40" s="293" t="s">
        <v>148</v>
      </c>
      <c r="J40" s="285">
        <v>1</v>
      </c>
      <c r="K40" s="302">
        <f>SUM(K41:K42)</f>
        <v>110770000</v>
      </c>
      <c r="L40" s="302"/>
    </row>
    <row r="41" spans="1:12" s="16" customFormat="1" ht="30.75" customHeight="1">
      <c r="A41" s="281"/>
      <c r="B41" s="280" t="s">
        <v>149</v>
      </c>
      <c r="C41" s="299"/>
      <c r="D41" s="281" t="s">
        <v>150</v>
      </c>
      <c r="E41" s="295" t="s">
        <v>151</v>
      </c>
      <c r="F41" s="300">
        <v>0</v>
      </c>
      <c r="G41" s="280" t="s">
        <v>149</v>
      </c>
      <c r="H41" s="299"/>
      <c r="I41" s="281" t="s">
        <v>150</v>
      </c>
      <c r="J41" s="295" t="s">
        <v>151</v>
      </c>
      <c r="K41" s="300">
        <v>0</v>
      </c>
      <c r="L41" s="300"/>
    </row>
    <row r="42" spans="1:12" s="16" customFormat="1" ht="30.75" customHeight="1">
      <c r="A42" s="281"/>
      <c r="B42" s="280" t="s">
        <v>149</v>
      </c>
      <c r="C42" s="299"/>
      <c r="D42" s="281" t="s">
        <v>150</v>
      </c>
      <c r="E42" s="295" t="s">
        <v>151</v>
      </c>
      <c r="F42" s="300">
        <f>'RENSTRA_Form.T.III.C.74'!P41</f>
        <v>127992250</v>
      </c>
      <c r="G42" s="280" t="s">
        <v>149</v>
      </c>
      <c r="H42" s="299"/>
      <c r="I42" s="281" t="s">
        <v>150</v>
      </c>
      <c r="J42" s="295" t="s">
        <v>151</v>
      </c>
      <c r="K42" s="300">
        <f>'[4]RKA-SKPD 2.2'!$G$49</f>
        <v>110770000</v>
      </c>
      <c r="L42" s="300"/>
    </row>
    <row r="43" spans="1:12" s="16" customFormat="1" ht="9.75" customHeight="1">
      <c r="A43" s="281"/>
      <c r="B43" s="280"/>
      <c r="C43" s="299"/>
      <c r="D43" s="281"/>
      <c r="E43" s="295"/>
      <c r="F43" s="300"/>
      <c r="G43" s="280"/>
      <c r="H43" s="299"/>
      <c r="I43" s="281"/>
      <c r="J43" s="295"/>
      <c r="K43" s="300"/>
      <c r="L43" s="300"/>
    </row>
    <row r="44" spans="1:12" s="15" customFormat="1" ht="57" customHeight="1">
      <c r="A44" s="283"/>
      <c r="B44" s="283" t="s">
        <v>152</v>
      </c>
      <c r="C44" s="301" t="str">
        <f>C40</f>
        <v>Kantor Kecamatan Kuala Betara</v>
      </c>
      <c r="D44" s="283" t="s">
        <v>153</v>
      </c>
      <c r="E44" s="285">
        <v>1</v>
      </c>
      <c r="F44" s="302">
        <f>SUM(F45:F45)</f>
        <v>93264354</v>
      </c>
      <c r="G44" s="283" t="s">
        <v>152</v>
      </c>
      <c r="H44" s="301" t="str">
        <f>H40</f>
        <v>Kantor Kecamatan Kuala Betara</v>
      </c>
      <c r="I44" s="283" t="s">
        <v>153</v>
      </c>
      <c r="J44" s="285">
        <v>1</v>
      </c>
      <c r="K44" s="302">
        <f>SUM(K45:K45)</f>
        <v>66225500</v>
      </c>
      <c r="L44" s="302"/>
    </row>
    <row r="45" spans="1:12" s="16" customFormat="1" ht="25.5">
      <c r="A45" s="280"/>
      <c r="B45" s="280" t="s">
        <v>154</v>
      </c>
      <c r="C45" s="280"/>
      <c r="D45" s="280"/>
      <c r="E45" s="289"/>
      <c r="F45" s="300">
        <f>'RENSTRA_Form.T.III.C.74'!P44</f>
        <v>93264354</v>
      </c>
      <c r="G45" s="280" t="s">
        <v>154</v>
      </c>
      <c r="H45" s="280"/>
      <c r="I45" s="280"/>
      <c r="J45" s="289"/>
      <c r="K45" s="300">
        <f>'[4]RKA-SKPD 2.2'!$G$52</f>
        <v>66225500</v>
      </c>
      <c r="L45" s="300"/>
    </row>
    <row r="46" spans="1:12" s="16" customFormat="1" ht="8.25" customHeight="1">
      <c r="A46" s="288"/>
      <c r="B46" s="280"/>
      <c r="C46" s="288"/>
      <c r="D46" s="288"/>
      <c r="E46" s="289"/>
      <c r="F46" s="300"/>
      <c r="G46" s="280"/>
      <c r="H46" s="288"/>
      <c r="I46" s="288"/>
      <c r="J46" s="289"/>
      <c r="K46" s="300"/>
      <c r="L46" s="300"/>
    </row>
    <row r="47" spans="1:12" s="15" customFormat="1" ht="43.5" customHeight="1">
      <c r="A47" s="283"/>
      <c r="B47" s="283" t="s">
        <v>155</v>
      </c>
      <c r="C47" s="301" t="str">
        <f>C44</f>
        <v>Kantor Kecamatan Kuala Betara</v>
      </c>
      <c r="D47" s="283" t="s">
        <v>156</v>
      </c>
      <c r="E47" s="285">
        <v>1</v>
      </c>
      <c r="F47" s="302">
        <f>SUM(F48:F48)</f>
        <v>37450000</v>
      </c>
      <c r="G47" s="283" t="s">
        <v>155</v>
      </c>
      <c r="H47" s="301" t="str">
        <f>H44</f>
        <v>Kantor Kecamatan Kuala Betara</v>
      </c>
      <c r="I47" s="283" t="s">
        <v>156</v>
      </c>
      <c r="J47" s="285">
        <v>1</v>
      </c>
      <c r="K47" s="302">
        <f>SUM(K48:K48)</f>
        <v>31515000</v>
      </c>
      <c r="L47" s="302"/>
    </row>
    <row r="48" spans="1:12" s="16" customFormat="1" ht="25.5">
      <c r="A48" s="280"/>
      <c r="B48" s="280" t="s">
        <v>157</v>
      </c>
      <c r="C48" s="280"/>
      <c r="D48" s="280" t="s">
        <v>158</v>
      </c>
      <c r="E48" s="289" t="s">
        <v>38</v>
      </c>
      <c r="F48" s="300">
        <f>'RENSTRA_Form.T.III.C.74'!P47</f>
        <v>37450000</v>
      </c>
      <c r="G48" s="280" t="s">
        <v>157</v>
      </c>
      <c r="H48" s="280"/>
      <c r="I48" s="280" t="s">
        <v>158</v>
      </c>
      <c r="J48" s="289" t="s">
        <v>38</v>
      </c>
      <c r="K48" s="300">
        <f>'[4]RKA-SKPD 2.2'!$G$55</f>
        <v>31515000</v>
      </c>
      <c r="L48" s="300"/>
    </row>
    <row r="49" spans="1:12" s="15" customFormat="1" ht="57" customHeight="1">
      <c r="A49" s="283"/>
      <c r="B49" s="283" t="s">
        <v>159</v>
      </c>
      <c r="C49" s="301" t="str">
        <f>C47</f>
        <v>Kantor Kecamatan Kuala Betara</v>
      </c>
      <c r="D49" s="283" t="s">
        <v>160</v>
      </c>
      <c r="E49" s="303" t="s">
        <v>250</v>
      </c>
      <c r="F49" s="302">
        <f>SUM(F50:F50)</f>
        <v>158900000</v>
      </c>
      <c r="G49" s="283" t="s">
        <v>159</v>
      </c>
      <c r="H49" s="301" t="str">
        <f>H47</f>
        <v>Kantor Kecamatan Kuala Betara</v>
      </c>
      <c r="I49" s="283" t="s">
        <v>160</v>
      </c>
      <c r="J49" s="303" t="s">
        <v>250</v>
      </c>
      <c r="K49" s="302">
        <f>SUM(K50:K50)</f>
        <v>210000000</v>
      </c>
      <c r="L49" s="302"/>
    </row>
    <row r="50" spans="1:12" s="16" customFormat="1" ht="25.5">
      <c r="A50" s="280"/>
      <c r="B50" s="280" t="s">
        <v>161</v>
      </c>
      <c r="C50" s="280"/>
      <c r="D50" s="280" t="s">
        <v>160</v>
      </c>
      <c r="E50" s="289" t="s">
        <v>250</v>
      </c>
      <c r="F50" s="300">
        <f>'RENSTRA_Form.T.III.C.74'!P50</f>
        <v>158900000</v>
      </c>
      <c r="G50" s="280" t="s">
        <v>161</v>
      </c>
      <c r="H50" s="280"/>
      <c r="I50" s="280" t="s">
        <v>160</v>
      </c>
      <c r="J50" s="289" t="str">
        <f>E50</f>
        <v>Peringkat 3</v>
      </c>
      <c r="K50" s="300">
        <f>'[4]RKA-SKPD 2.2'!$G$58</f>
        <v>210000000</v>
      </c>
      <c r="L50" s="300"/>
    </row>
    <row r="51" spans="1:12" s="16" customFormat="1" ht="12" customHeight="1">
      <c r="A51" s="280"/>
      <c r="B51" s="280"/>
      <c r="C51" s="280"/>
      <c r="D51" s="280"/>
      <c r="E51" s="295"/>
      <c r="F51" s="300"/>
      <c r="G51" s="280"/>
      <c r="H51" s="280"/>
      <c r="I51" s="280"/>
      <c r="J51" s="295"/>
      <c r="K51" s="300"/>
      <c r="L51" s="300"/>
    </row>
    <row r="52" spans="1:12" s="15" customFormat="1" ht="57" customHeight="1">
      <c r="A52" s="283"/>
      <c r="B52" s="283" t="s">
        <v>145</v>
      </c>
      <c r="C52" s="301" t="s">
        <v>288</v>
      </c>
      <c r="D52" s="283" t="s">
        <v>162</v>
      </c>
      <c r="E52" s="285">
        <v>1</v>
      </c>
      <c r="F52" s="302">
        <f>SUM(F53:F55)</f>
        <v>169519236</v>
      </c>
      <c r="G52" s="283" t="s">
        <v>145</v>
      </c>
      <c r="H52" s="301" t="str">
        <f>H49</f>
        <v>Kantor Kecamatan Kuala Betara</v>
      </c>
      <c r="I52" s="283" t="s">
        <v>162</v>
      </c>
      <c r="J52" s="285">
        <f>E52</f>
        <v>1</v>
      </c>
      <c r="K52" s="302">
        <f>SUM(K53:K55)</f>
        <v>170522000</v>
      </c>
      <c r="L52" s="302"/>
    </row>
    <row r="53" spans="1:12" s="16" customFormat="1" ht="25.5">
      <c r="A53" s="280"/>
      <c r="B53" s="280" t="s">
        <v>163</v>
      </c>
      <c r="C53" s="280"/>
      <c r="D53" s="280" t="s">
        <v>164</v>
      </c>
      <c r="E53" s="289" t="s">
        <v>250</v>
      </c>
      <c r="F53" s="300">
        <f>'RENSTRA_Form.T.III.C.74'!P53</f>
        <v>169519236</v>
      </c>
      <c r="G53" s="280" t="s">
        <v>163</v>
      </c>
      <c r="H53" s="280"/>
      <c r="I53" s="280" t="s">
        <v>164</v>
      </c>
      <c r="J53" s="303" t="str">
        <f>E53</f>
        <v>Peringkat 3</v>
      </c>
      <c r="K53" s="300">
        <f>'[4]RKA-SKPD 2.2'!$G$61</f>
        <v>158235000</v>
      </c>
      <c r="L53" s="300"/>
    </row>
    <row r="54" spans="1:12" s="16" customFormat="1" ht="8.25" customHeight="1">
      <c r="A54" s="288"/>
      <c r="B54" s="280"/>
      <c r="C54" s="288"/>
      <c r="D54" s="288"/>
      <c r="E54" s="289"/>
      <c r="F54" s="300"/>
      <c r="G54" s="280"/>
      <c r="H54" s="288"/>
      <c r="I54" s="288"/>
      <c r="J54" s="289"/>
      <c r="K54" s="300"/>
      <c r="L54" s="300"/>
    </row>
    <row r="55" spans="1:12" s="16" customFormat="1" ht="38.25">
      <c r="A55" s="280"/>
      <c r="B55" s="280" t="s">
        <v>247</v>
      </c>
      <c r="C55" s="280"/>
      <c r="D55" s="280" t="e">
        <f>'RENSTRA_Form.T.III.C.74'!#REF!</f>
        <v>#REF!</v>
      </c>
      <c r="E55" s="294">
        <v>1</v>
      </c>
      <c r="F55" s="300">
        <v>0</v>
      </c>
      <c r="G55" s="280" t="s">
        <v>247</v>
      </c>
      <c r="H55" s="280"/>
      <c r="I55" s="280" t="s">
        <v>260</v>
      </c>
      <c r="J55" s="285">
        <f>E55</f>
        <v>1</v>
      </c>
      <c r="K55" s="300">
        <f>'[4]RKA-SKPD 2.2'!$G$62</f>
        <v>12287000</v>
      </c>
      <c r="L55" s="300"/>
    </row>
    <row r="56" spans="1:12" s="16" customFormat="1" ht="8.25" customHeight="1">
      <c r="A56" s="288"/>
      <c r="B56" s="280"/>
      <c r="C56" s="288"/>
      <c r="D56" s="288"/>
      <c r="E56" s="289"/>
      <c r="F56" s="300"/>
      <c r="G56" s="280"/>
      <c r="H56" s="288"/>
      <c r="I56" s="288"/>
      <c r="J56" s="289"/>
      <c r="K56" s="300"/>
      <c r="L56" s="300"/>
    </row>
    <row r="57" spans="1:12" s="15" customFormat="1" ht="69.75" customHeight="1">
      <c r="A57" s="283"/>
      <c r="B57" s="283" t="s">
        <v>282</v>
      </c>
      <c r="C57" s="301" t="s">
        <v>288</v>
      </c>
      <c r="D57" s="283" t="e">
        <f>'RENSTRA_Form.T.III.C.74'!#REF!</f>
        <v>#REF!</v>
      </c>
      <c r="E57" s="307">
        <v>1</v>
      </c>
      <c r="F57" s="308">
        <f>F58</f>
        <v>0</v>
      </c>
      <c r="G57" s="283" t="str">
        <f>B57</f>
        <v>Program Pengembangan wawasan Kebangsaan</v>
      </c>
      <c r="H57" s="301" t="str">
        <f>H52</f>
        <v>Kantor Kecamatan Kuala Betara</v>
      </c>
      <c r="I57" s="283" t="e">
        <f>D57</f>
        <v>#REF!</v>
      </c>
      <c r="J57" s="307">
        <v>1</v>
      </c>
      <c r="K57" s="302">
        <f>K58</f>
        <v>34870000</v>
      </c>
      <c r="L57" s="302"/>
    </row>
    <row r="58" spans="1:12" s="16" customFormat="1" ht="33.75" customHeight="1">
      <c r="A58" s="280"/>
      <c r="B58" s="280" t="s">
        <v>258</v>
      </c>
      <c r="C58" s="299"/>
      <c r="D58" s="280" t="s">
        <v>283</v>
      </c>
      <c r="E58" s="294">
        <v>1</v>
      </c>
      <c r="F58" s="309">
        <v>0</v>
      </c>
      <c r="G58" s="280" t="str">
        <f>B58</f>
        <v>Peningkatan Nilai-nilai Kebangsaan dan Daerah</v>
      </c>
      <c r="H58" s="299"/>
      <c r="I58" s="280" t="str">
        <f>D58</f>
        <v>Terlaksananya HUT RI Kecamatan</v>
      </c>
      <c r="J58" s="294">
        <v>1</v>
      </c>
      <c r="K58" s="300">
        <f>'[4]RKA-SKPD 2.2'!$G$65</f>
        <v>34870000</v>
      </c>
      <c r="L58" s="300"/>
    </row>
    <row r="59" spans="1:12" s="16" customFormat="1" ht="8.25" customHeight="1">
      <c r="A59" s="280"/>
      <c r="B59" s="280"/>
      <c r="C59" s="280"/>
      <c r="D59" s="280"/>
      <c r="E59" s="295"/>
      <c r="F59" s="300"/>
      <c r="G59" s="280"/>
      <c r="H59" s="280"/>
      <c r="I59" s="280"/>
      <c r="J59" s="295"/>
      <c r="K59" s="300"/>
      <c r="L59" s="300"/>
    </row>
    <row r="60" spans="1:12" s="15" customFormat="1" ht="69.75" customHeight="1">
      <c r="A60" s="283"/>
      <c r="B60" s="283" t="s">
        <v>62</v>
      </c>
      <c r="C60" s="301" t="s">
        <v>288</v>
      </c>
      <c r="D60" s="283"/>
      <c r="E60" s="307" t="s">
        <v>167</v>
      </c>
      <c r="F60" s="302">
        <f>SUM(F61:F61)</f>
        <v>16450000</v>
      </c>
      <c r="G60" s="283" t="s">
        <v>62</v>
      </c>
      <c r="H60" s="301" t="str">
        <f>H57</f>
        <v>Kantor Kecamatan Kuala Betara</v>
      </c>
      <c r="I60" s="283"/>
      <c r="J60" s="307" t="s">
        <v>167</v>
      </c>
      <c r="K60" s="302">
        <f>SUM(K61:K61)</f>
        <v>15840000</v>
      </c>
      <c r="L60" s="302"/>
    </row>
    <row r="61" spans="1:12" s="16" customFormat="1" ht="38.25">
      <c r="A61" s="280"/>
      <c r="B61" s="280" t="s">
        <v>165</v>
      </c>
      <c r="C61" s="299"/>
      <c r="D61" s="280" t="s">
        <v>166</v>
      </c>
      <c r="E61" s="294">
        <v>1</v>
      </c>
      <c r="F61" s="300">
        <f>'RENSTRA_Form.T.III.C.74'!P57</f>
        <v>16450000</v>
      </c>
      <c r="G61" s="280" t="s">
        <v>165</v>
      </c>
      <c r="H61" s="299"/>
      <c r="I61" s="280" t="s">
        <v>166</v>
      </c>
      <c r="J61" s="294">
        <v>1</v>
      </c>
      <c r="K61" s="300">
        <f>'[4]RKA-SKPD 2.2'!$G$68</f>
        <v>15840000</v>
      </c>
      <c r="L61" s="300"/>
    </row>
    <row r="62" spans="1:12" s="16" customFormat="1" ht="8.25" customHeight="1">
      <c r="A62" s="280"/>
      <c r="B62" s="280"/>
      <c r="C62" s="280"/>
      <c r="D62" s="280"/>
      <c r="E62" s="295"/>
      <c r="F62" s="300"/>
      <c r="G62" s="280"/>
      <c r="H62" s="280"/>
      <c r="I62" s="280"/>
      <c r="J62" s="295"/>
      <c r="K62" s="300"/>
      <c r="L62" s="300"/>
    </row>
    <row r="63" spans="1:12" s="15" customFormat="1" ht="70.5" customHeight="1">
      <c r="A63" s="283"/>
      <c r="B63" s="283" t="s">
        <v>168</v>
      </c>
      <c r="C63" s="301" t="s">
        <v>288</v>
      </c>
      <c r="D63" s="283"/>
      <c r="E63" s="307" t="s">
        <v>253</v>
      </c>
      <c r="F63" s="313">
        <f>SUM(F64:F64)</f>
        <v>15350000</v>
      </c>
      <c r="G63" s="283" t="s">
        <v>168</v>
      </c>
      <c r="H63" s="301" t="str">
        <f>H60</f>
        <v>Kantor Kecamatan Kuala Betara</v>
      </c>
      <c r="I63" s="283"/>
      <c r="J63" s="307" t="s">
        <v>253</v>
      </c>
      <c r="K63" s="313">
        <f>SUM(K64:K64)</f>
        <v>15840000</v>
      </c>
      <c r="L63" s="302"/>
    </row>
    <row r="64" spans="1:12" s="13" customFormat="1" ht="38.25">
      <c r="A64" s="310"/>
      <c r="B64" s="310" t="s">
        <v>169</v>
      </c>
      <c r="C64" s="310"/>
      <c r="D64" s="310" t="s">
        <v>170</v>
      </c>
      <c r="E64" s="311" t="s">
        <v>253</v>
      </c>
      <c r="F64" s="314">
        <f>'RENSTRA_Form.T.III.C.74'!P60</f>
        <v>15350000</v>
      </c>
      <c r="G64" s="310" t="s">
        <v>169</v>
      </c>
      <c r="H64" s="310"/>
      <c r="I64" s="310" t="s">
        <v>170</v>
      </c>
      <c r="J64" s="311" t="str">
        <f>E64</f>
        <v>390 Usulan Pembangunan</v>
      </c>
      <c r="K64" s="314">
        <f>'[4]RKA-SKPD 2.2'!$G$71</f>
        <v>15840000</v>
      </c>
      <c r="L64" s="312"/>
    </row>
    <row r="65" spans="1:12" s="13" customFormat="1" ht="6.75" customHeight="1" thickBot="1">
      <c r="A65" s="18"/>
      <c r="B65" s="18"/>
      <c r="C65" s="18"/>
      <c r="D65" s="18"/>
      <c r="E65" s="30"/>
      <c r="F65" s="315"/>
      <c r="G65" s="18"/>
      <c r="H65" s="18"/>
      <c r="I65" s="18"/>
      <c r="J65" s="30"/>
      <c r="K65" s="315"/>
      <c r="L65" s="20"/>
    </row>
    <row r="66" spans="1:12" s="21" customFormat="1" ht="18" customHeight="1" thickBot="1">
      <c r="A66" s="23"/>
      <c r="B66" s="23"/>
      <c r="C66" s="23"/>
      <c r="D66" s="23"/>
      <c r="E66" s="23"/>
      <c r="F66" s="316">
        <f>F63+F60+F52+F49+F47+F40+F37+F34+F25+F13+F44+F57</f>
        <v>1146855842</v>
      </c>
      <c r="G66" s="23"/>
      <c r="H66" s="23"/>
      <c r="I66" s="23"/>
      <c r="J66" s="23"/>
      <c r="K66" s="316">
        <f>K63+K60+K52+K49+K47+K40+K37+K34+K25+K13+K44+K57</f>
        <v>1316687383.2</v>
      </c>
      <c r="L66" s="143"/>
    </row>
    <row r="67" ht="15" thickTop="1"/>
  </sheetData>
  <sheetProtection/>
  <mergeCells count="15">
    <mergeCell ref="L8:L10"/>
    <mergeCell ref="G8:K8"/>
    <mergeCell ref="G9:G10"/>
    <mergeCell ref="C1:L1"/>
    <mergeCell ref="C2:L2"/>
    <mergeCell ref="C3:L3"/>
    <mergeCell ref="H9:H10"/>
    <mergeCell ref="J9:J10"/>
    <mergeCell ref="I9:I10"/>
    <mergeCell ref="A8:A10"/>
    <mergeCell ref="C9:C10"/>
    <mergeCell ref="E9:E10"/>
    <mergeCell ref="B8:F8"/>
    <mergeCell ref="B9:B10"/>
    <mergeCell ref="D9:D10"/>
  </mergeCells>
  <printOptions/>
  <pageMargins left="0.4724409448818898" right="0.15748031496062992" top="0.4724409448818898" bottom="0.35433070866141736" header="0.31496062992125984" footer="0.2362204724409449"/>
  <pageSetup horizontalDpi="300" verticalDpi="300" orientation="landscape" paperSize="5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80" zoomScaleNormal="80" zoomScaleSheetLayoutView="80" zoomScalePageLayoutView="0" workbookViewId="0" topLeftCell="A1">
      <pane ySplit="11" topLeftCell="A12" activePane="bottomLeft" state="frozen"/>
      <selection pane="topLeft" activeCell="F1" sqref="F1"/>
      <selection pane="bottomLeft" activeCell="C18" sqref="C18"/>
    </sheetView>
  </sheetViews>
  <sheetFormatPr defaultColWidth="9.140625" defaultRowHeight="15"/>
  <cols>
    <col min="1" max="1" width="4.57421875" style="1" bestFit="1" customWidth="1"/>
    <col min="2" max="2" width="55.00390625" style="9" customWidth="1"/>
    <col min="3" max="3" width="12.8515625" style="1" customWidth="1"/>
    <col min="4" max="4" width="27.421875" style="1" customWidth="1"/>
    <col min="5" max="5" width="17.421875" style="9" customWidth="1"/>
    <col min="6" max="6" width="12.00390625" style="6" customWidth="1"/>
    <col min="7" max="7" width="12.00390625" style="1" bestFit="1" customWidth="1"/>
    <col min="8" max="16384" width="9.140625" style="1" customWidth="1"/>
  </cols>
  <sheetData>
    <row r="1" spans="1:6" ht="15">
      <c r="A1" s="172"/>
      <c r="B1" s="172"/>
      <c r="C1" s="172" t="s">
        <v>276</v>
      </c>
      <c r="D1" s="172"/>
      <c r="E1" s="172"/>
      <c r="F1" s="172"/>
    </row>
    <row r="2" spans="1:6" ht="15">
      <c r="A2" s="507" t="s">
        <v>277</v>
      </c>
      <c r="B2" s="507"/>
      <c r="C2" s="507"/>
      <c r="D2" s="507"/>
      <c r="E2" s="507"/>
      <c r="F2" s="507"/>
    </row>
    <row r="3" spans="1:6" ht="15">
      <c r="A3" s="507" t="s">
        <v>286</v>
      </c>
      <c r="B3" s="507"/>
      <c r="C3" s="507"/>
      <c r="D3" s="507"/>
      <c r="E3" s="507"/>
      <c r="F3" s="507"/>
    </row>
    <row r="4" spans="1:6" ht="15">
      <c r="A4" s="172"/>
      <c r="B4" s="172"/>
      <c r="C4" s="172"/>
      <c r="D4" s="172"/>
      <c r="E4" s="172"/>
      <c r="F4" s="172"/>
    </row>
    <row r="5" spans="1:6" ht="14.25">
      <c r="A5" s="2"/>
      <c r="B5" s="8"/>
      <c r="C5" s="8"/>
      <c r="D5" s="2"/>
      <c r="E5" s="11"/>
      <c r="F5" s="5"/>
    </row>
    <row r="6" ht="15">
      <c r="B6" s="40" t="s">
        <v>133</v>
      </c>
    </row>
    <row r="7" ht="15" thickBot="1"/>
    <row r="8" spans="1:6" ht="33" customHeight="1" thickTop="1">
      <c r="A8" s="495" t="s">
        <v>220</v>
      </c>
      <c r="B8" s="501" t="s">
        <v>223</v>
      </c>
      <c r="C8" s="502"/>
      <c r="D8" s="502"/>
      <c r="E8" s="503"/>
      <c r="F8" s="504" t="s">
        <v>6</v>
      </c>
    </row>
    <row r="9" spans="1:6" ht="26.25" customHeight="1">
      <c r="A9" s="496"/>
      <c r="B9" s="500" t="s">
        <v>221</v>
      </c>
      <c r="C9" s="498" t="s">
        <v>70</v>
      </c>
      <c r="D9" s="500" t="s">
        <v>4</v>
      </c>
      <c r="E9" s="173" t="s">
        <v>89</v>
      </c>
      <c r="F9" s="505"/>
    </row>
    <row r="10" spans="1:6" ht="29.25" customHeight="1">
      <c r="A10" s="497"/>
      <c r="B10" s="497"/>
      <c r="C10" s="499"/>
      <c r="D10" s="497"/>
      <c r="E10" s="174" t="s">
        <v>90</v>
      </c>
      <c r="F10" s="506"/>
    </row>
    <row r="11" spans="1:6" s="142" customFormat="1" ht="14.25">
      <c r="A11" s="138">
        <v>1</v>
      </c>
      <c r="B11" s="137">
        <v>2</v>
      </c>
      <c r="C11" s="138">
        <v>3</v>
      </c>
      <c r="D11" s="138">
        <v>4</v>
      </c>
      <c r="E11" s="137">
        <v>5</v>
      </c>
      <c r="F11" s="139">
        <v>6</v>
      </c>
    </row>
    <row r="12" spans="1:6" s="15" customFormat="1" ht="24.75" customHeight="1">
      <c r="A12" s="3"/>
      <c r="B12" s="3" t="s">
        <v>135</v>
      </c>
      <c r="C12" s="3"/>
      <c r="D12" s="3"/>
      <c r="E12" s="3"/>
      <c r="F12" s="14"/>
    </row>
    <row r="13" spans="1:6" s="15" customFormat="1" ht="37.5" customHeight="1">
      <c r="A13" s="100"/>
      <c r="B13" s="99" t="s">
        <v>136</v>
      </c>
      <c r="C13" s="115" t="s">
        <v>288</v>
      </c>
      <c r="D13" s="100" t="s">
        <v>93</v>
      </c>
      <c r="E13" s="102">
        <f>SUM(E14:E23)</f>
        <v>523384883.2</v>
      </c>
      <c r="F13" s="102"/>
    </row>
    <row r="14" spans="1:6" s="16" customFormat="1" ht="15">
      <c r="A14" s="32"/>
      <c r="B14" s="106" t="s">
        <v>41</v>
      </c>
      <c r="C14" s="107"/>
      <c r="D14" s="32" t="s">
        <v>92</v>
      </c>
      <c r="E14" s="34">
        <f>'[4]RKA-SKPD 2.2'!$G$9</f>
        <v>1230000</v>
      </c>
      <c r="F14" s="20"/>
    </row>
    <row r="15" spans="1:6" s="16" customFormat="1" ht="32.25" customHeight="1">
      <c r="A15" s="32"/>
      <c r="B15" s="106" t="s">
        <v>42</v>
      </c>
      <c r="C15" s="107"/>
      <c r="D15" s="32" t="s">
        <v>94</v>
      </c>
      <c r="E15" s="34">
        <f>'[4]RKA-SKPD 2.2'!$G$11</f>
        <v>20000000</v>
      </c>
      <c r="F15" s="20"/>
    </row>
    <row r="16" spans="1:6" s="16" customFormat="1" ht="32.25" customHeight="1">
      <c r="A16" s="32"/>
      <c r="B16" s="106" t="s">
        <v>43</v>
      </c>
      <c r="C16" s="108"/>
      <c r="D16" s="32" t="s">
        <v>95</v>
      </c>
      <c r="E16" s="34">
        <f>'[4]RKA-SKPD 2.2'!$G$14</f>
        <v>296750000</v>
      </c>
      <c r="F16" s="20"/>
    </row>
    <row r="17" spans="1:6" s="16" customFormat="1" ht="38.25">
      <c r="A17" s="32"/>
      <c r="B17" s="106" t="s">
        <v>44</v>
      </c>
      <c r="C17" s="108"/>
      <c r="D17" s="32" t="s">
        <v>96</v>
      </c>
      <c r="E17" s="34">
        <f>'[4]RKA-SKPD 2.2'!$G$16</f>
        <v>17684473.4</v>
      </c>
      <c r="F17" s="20"/>
    </row>
    <row r="18" spans="1:6" s="16" customFormat="1" ht="33.75" customHeight="1">
      <c r="A18" s="32"/>
      <c r="B18" s="106" t="s">
        <v>45</v>
      </c>
      <c r="C18" s="108"/>
      <c r="D18" s="32" t="s">
        <v>88</v>
      </c>
      <c r="E18" s="34">
        <f>'[4]RKA-SKPD 2.2'!$G$18</f>
        <v>19349330</v>
      </c>
      <c r="F18" s="20"/>
    </row>
    <row r="19" spans="1:6" s="16" customFormat="1" ht="36" customHeight="1">
      <c r="A19" s="32"/>
      <c r="B19" s="106" t="s">
        <v>46</v>
      </c>
      <c r="C19" s="106"/>
      <c r="D19" s="32" t="s">
        <v>97</v>
      </c>
      <c r="E19" s="34">
        <f>'[4]RKA-SKPD 2.2'!$G$20</f>
        <v>13114750</v>
      </c>
      <c r="F19" s="20"/>
    </row>
    <row r="20" spans="1:6" s="16" customFormat="1" ht="45" customHeight="1">
      <c r="A20" s="32"/>
      <c r="B20" s="106" t="s">
        <v>47</v>
      </c>
      <c r="C20" s="106"/>
      <c r="D20" s="32" t="s">
        <v>98</v>
      </c>
      <c r="E20" s="34">
        <f>'[4]RKA-SKPD 2.2'!$G$23</f>
        <v>4138329.8</v>
      </c>
      <c r="F20" s="20"/>
    </row>
    <row r="21" spans="1:6" s="16" customFormat="1" ht="25.5">
      <c r="A21" s="32"/>
      <c r="B21" s="106" t="s">
        <v>61</v>
      </c>
      <c r="C21" s="106"/>
      <c r="D21" s="32" t="s">
        <v>137</v>
      </c>
      <c r="E21" s="34">
        <f>'[4]RKA-SKPD 2.2'!$G$26</f>
        <v>13200000</v>
      </c>
      <c r="F21" s="20"/>
    </row>
    <row r="22" spans="1:6" s="16" customFormat="1" ht="29.25" customHeight="1">
      <c r="A22" s="32"/>
      <c r="B22" s="106" t="s">
        <v>48</v>
      </c>
      <c r="C22" s="108"/>
      <c r="D22" s="32" t="s">
        <v>138</v>
      </c>
      <c r="E22" s="34">
        <f>'[4]RKA-SKPD 2.2'!$G$28</f>
        <v>9240000</v>
      </c>
      <c r="F22" s="20"/>
    </row>
    <row r="23" spans="1:6" s="16" customFormat="1" ht="42.75" customHeight="1">
      <c r="A23" s="32"/>
      <c r="B23" s="106" t="s">
        <v>49</v>
      </c>
      <c r="C23" s="106"/>
      <c r="D23" s="32" t="s">
        <v>99</v>
      </c>
      <c r="E23" s="34">
        <f>'[4]RKA-SKPD 2.2'!$G$30</f>
        <v>128678000</v>
      </c>
      <c r="F23" s="20"/>
    </row>
    <row r="24" spans="1:6" s="16" customFormat="1" ht="8.25" customHeight="1">
      <c r="A24" s="108"/>
      <c r="B24" s="106"/>
      <c r="C24" s="108"/>
      <c r="D24" s="108"/>
      <c r="E24" s="20"/>
      <c r="F24" s="20"/>
    </row>
    <row r="25" spans="1:6" s="15" customFormat="1" ht="40.5" customHeight="1">
      <c r="A25" s="114"/>
      <c r="B25" s="113" t="s">
        <v>17</v>
      </c>
      <c r="C25" s="115" t="s">
        <v>288</v>
      </c>
      <c r="D25" s="114" t="s">
        <v>100</v>
      </c>
      <c r="E25" s="117">
        <f>SUM(E28:E30)+E27+E26</f>
        <v>141040000</v>
      </c>
      <c r="F25" s="117"/>
    </row>
    <row r="26" spans="1:6" s="16" customFormat="1" ht="36" customHeight="1">
      <c r="A26" s="118"/>
      <c r="B26" s="106" t="s">
        <v>216</v>
      </c>
      <c r="C26" s="108"/>
      <c r="D26" s="118" t="s">
        <v>217</v>
      </c>
      <c r="E26" s="20">
        <v>0</v>
      </c>
      <c r="F26" s="20"/>
    </row>
    <row r="27" spans="1:6" s="16" customFormat="1" ht="36" customHeight="1">
      <c r="A27" s="118"/>
      <c r="B27" s="106" t="s">
        <v>209</v>
      </c>
      <c r="C27" s="108"/>
      <c r="D27" s="118" t="s">
        <v>210</v>
      </c>
      <c r="E27" s="20">
        <f>'RENSTRA_Form.T.III.C.74'!N28</f>
        <v>40500000</v>
      </c>
      <c r="F27" s="20"/>
    </row>
    <row r="28" spans="1:6" s="16" customFormat="1" ht="36" customHeight="1">
      <c r="A28" s="272"/>
      <c r="B28" s="273" t="s">
        <v>139</v>
      </c>
      <c r="C28" s="275"/>
      <c r="D28" s="272" t="s">
        <v>101</v>
      </c>
      <c r="E28" s="274">
        <f>'[4]RKA-SKPD 2.2'!$G$35</f>
        <v>29700000</v>
      </c>
      <c r="F28" s="274"/>
    </row>
    <row r="29" spans="1:6" s="16" customFormat="1" ht="36" customHeight="1">
      <c r="A29" s="118"/>
      <c r="B29" s="106" t="s">
        <v>50</v>
      </c>
      <c r="C29" s="108"/>
      <c r="D29" s="118" t="s">
        <v>140</v>
      </c>
      <c r="E29" s="20">
        <f>'[4]RKA-SKPD 2.2'!$G$38</f>
        <v>63030000</v>
      </c>
      <c r="F29" s="20"/>
    </row>
    <row r="30" spans="1:6" s="16" customFormat="1" ht="36" customHeight="1">
      <c r="A30" s="118"/>
      <c r="B30" s="106" t="s">
        <v>141</v>
      </c>
      <c r="C30" s="108"/>
      <c r="D30" s="118" t="s">
        <v>142</v>
      </c>
      <c r="E30" s="20">
        <f>'[4]RKA-SKPD 2.2'!$G$40</f>
        <v>7810000</v>
      </c>
      <c r="F30" s="20"/>
    </row>
    <row r="31" spans="1:6" s="16" customFormat="1" ht="6" customHeight="1">
      <c r="A31" s="108"/>
      <c r="B31" s="106"/>
      <c r="C31" s="108"/>
      <c r="D31" s="108"/>
      <c r="E31" s="20"/>
      <c r="F31" s="20"/>
    </row>
    <row r="32" spans="1:6" s="15" customFormat="1" ht="45.75" customHeight="1">
      <c r="A32" s="119"/>
      <c r="B32" s="113" t="s">
        <v>21</v>
      </c>
      <c r="C32" s="115" t="s">
        <v>288</v>
      </c>
      <c r="D32" s="119" t="s">
        <v>146</v>
      </c>
      <c r="E32" s="117">
        <f>SUM(E33:E33)</f>
        <v>15180000</v>
      </c>
      <c r="F32" s="117"/>
    </row>
    <row r="33" spans="1:6" s="16" customFormat="1" ht="36.75" customHeight="1">
      <c r="A33" s="118"/>
      <c r="B33" s="106" t="s">
        <v>51</v>
      </c>
      <c r="C33" s="106"/>
      <c r="D33" s="118" t="s">
        <v>102</v>
      </c>
      <c r="E33" s="156">
        <f>'[4]RKA-SKPD 2.2'!$G$43</f>
        <v>15180000</v>
      </c>
      <c r="F33" s="20"/>
    </row>
    <row r="34" spans="1:6" s="16" customFormat="1" ht="6" customHeight="1">
      <c r="A34" s="108"/>
      <c r="B34" s="106"/>
      <c r="C34" s="108"/>
      <c r="D34" s="108"/>
      <c r="E34" s="20"/>
      <c r="F34" s="20"/>
    </row>
    <row r="35" spans="1:6" s="15" customFormat="1" ht="59.25" customHeight="1">
      <c r="A35" s="114"/>
      <c r="B35" s="113" t="s">
        <v>23</v>
      </c>
      <c r="C35" s="115" t="s">
        <v>288</v>
      </c>
      <c r="D35" s="114" t="s">
        <v>103</v>
      </c>
      <c r="E35" s="117">
        <f>SUM(E36:E36)</f>
        <v>22000000</v>
      </c>
      <c r="F35" s="117"/>
    </row>
    <row r="36" spans="1:6" s="16" customFormat="1" ht="25.5">
      <c r="A36" s="121"/>
      <c r="B36" s="106" t="s">
        <v>52</v>
      </c>
      <c r="C36" s="107"/>
      <c r="D36" s="121" t="s">
        <v>143</v>
      </c>
      <c r="E36" s="20">
        <f>'[4]RKA-SKPD 2.2'!$G$46</f>
        <v>22000000</v>
      </c>
      <c r="F36" s="20"/>
    </row>
    <row r="37" spans="1:6" s="16" customFormat="1" ht="6.75" customHeight="1">
      <c r="A37" s="108"/>
      <c r="B37" s="106"/>
      <c r="C37" s="108"/>
      <c r="D37" s="108"/>
      <c r="E37" s="20"/>
      <c r="F37" s="20"/>
    </row>
    <row r="38" spans="1:6" s="15" customFormat="1" ht="80.25" customHeight="1">
      <c r="A38" s="123"/>
      <c r="B38" s="122" t="s">
        <v>147</v>
      </c>
      <c r="C38" s="115" t="s">
        <v>288</v>
      </c>
      <c r="D38" s="123" t="s">
        <v>148</v>
      </c>
      <c r="E38" s="117">
        <f>SUM(E39:E39)</f>
        <v>110770000</v>
      </c>
      <c r="F38" s="117"/>
    </row>
    <row r="39" spans="1:6" s="16" customFormat="1" ht="30.75" customHeight="1">
      <c r="A39" s="32"/>
      <c r="B39" s="106" t="s">
        <v>279</v>
      </c>
      <c r="C39" s="107"/>
      <c r="D39" s="32" t="s">
        <v>246</v>
      </c>
      <c r="E39" s="20">
        <f>'[4]RKA-SKPD 2.2'!$G$49</f>
        <v>110770000</v>
      </c>
      <c r="F39" s="20"/>
    </row>
    <row r="40" spans="1:6" s="16" customFormat="1" ht="9.75" customHeight="1">
      <c r="A40" s="32"/>
      <c r="B40" s="106"/>
      <c r="C40" s="107"/>
      <c r="D40" s="32"/>
      <c r="E40" s="20"/>
      <c r="F40" s="20"/>
    </row>
    <row r="41" spans="1:6" s="15" customFormat="1" ht="57" customHeight="1">
      <c r="A41" s="113"/>
      <c r="B41" s="113" t="s">
        <v>152</v>
      </c>
      <c r="C41" s="115" t="s">
        <v>288</v>
      </c>
      <c r="D41" s="113" t="s">
        <v>153</v>
      </c>
      <c r="E41" s="117">
        <f>SUM(E42:E42)</f>
        <v>66225500</v>
      </c>
      <c r="F41" s="117"/>
    </row>
    <row r="42" spans="1:6" s="16" customFormat="1" ht="12.75">
      <c r="A42" s="106"/>
      <c r="B42" s="106" t="s">
        <v>154</v>
      </c>
      <c r="C42" s="106"/>
      <c r="D42" s="106"/>
      <c r="E42" s="20">
        <f>'[4]RKA-SKPD 2.2'!$G$52</f>
        <v>66225500</v>
      </c>
      <c r="F42" s="20"/>
    </row>
    <row r="43" spans="1:6" s="16" customFormat="1" ht="8.25" customHeight="1">
      <c r="A43" s="108"/>
      <c r="B43" s="106"/>
      <c r="C43" s="108"/>
      <c r="D43" s="108"/>
      <c r="E43" s="20"/>
      <c r="F43" s="20"/>
    </row>
    <row r="44" spans="1:6" s="15" customFormat="1" ht="43.5" customHeight="1">
      <c r="A44" s="113"/>
      <c r="B44" s="113" t="s">
        <v>155</v>
      </c>
      <c r="C44" s="115" t="s">
        <v>288</v>
      </c>
      <c r="D44" s="113" t="s">
        <v>156</v>
      </c>
      <c r="E44" s="117">
        <f>SUM(E45:E45)</f>
        <v>31515000</v>
      </c>
      <c r="F44" s="117"/>
    </row>
    <row r="45" spans="1:6" s="16" customFormat="1" ht="25.5">
      <c r="A45" s="106"/>
      <c r="B45" s="106" t="s">
        <v>157</v>
      </c>
      <c r="C45" s="106"/>
      <c r="D45" s="106" t="s">
        <v>158</v>
      </c>
      <c r="E45" s="20">
        <f>'[4]RKA-SKPD 2.2'!$G$55</f>
        <v>31515000</v>
      </c>
      <c r="F45" s="20"/>
    </row>
    <row r="46" spans="1:6" s="16" customFormat="1" ht="12.75">
      <c r="A46" s="165"/>
      <c r="B46" s="165"/>
      <c r="C46" s="165"/>
      <c r="D46" s="165"/>
      <c r="E46" s="146"/>
      <c r="F46" s="146"/>
    </row>
    <row r="47" spans="1:6" s="16" customFormat="1" ht="12.75">
      <c r="A47" s="148"/>
      <c r="B47" s="148"/>
      <c r="C47" s="148"/>
      <c r="D47" s="148"/>
      <c r="E47" s="149"/>
      <c r="F47" s="149"/>
    </row>
    <row r="48" spans="1:6" s="16" customFormat="1" ht="12.75">
      <c r="A48" s="148"/>
      <c r="B48" s="148"/>
      <c r="C48" s="148"/>
      <c r="D48" s="148"/>
      <c r="E48" s="149"/>
      <c r="F48" s="149"/>
    </row>
    <row r="49" spans="1:6" s="16" customFormat="1" ht="12.75">
      <c r="A49" s="148"/>
      <c r="B49" s="148"/>
      <c r="C49" s="148"/>
      <c r="D49" s="148"/>
      <c r="E49" s="149"/>
      <c r="F49" s="149"/>
    </row>
    <row r="50" spans="1:6" s="16" customFormat="1" ht="12.75">
      <c r="A50" s="148"/>
      <c r="B50" s="148"/>
      <c r="C50" s="148"/>
      <c r="D50" s="148"/>
      <c r="E50" s="149"/>
      <c r="F50" s="149"/>
    </row>
    <row r="51" spans="1:6" s="16" customFormat="1" ht="12.75">
      <c r="A51" s="148"/>
      <c r="B51" s="148"/>
      <c r="C51" s="148"/>
      <c r="D51" s="148"/>
      <c r="E51" s="149"/>
      <c r="F51" s="149"/>
    </row>
    <row r="52" spans="1:6" s="16" customFormat="1" ht="12.75">
      <c r="A52" s="148"/>
      <c r="B52" s="148"/>
      <c r="C52" s="148"/>
      <c r="D52" s="148"/>
      <c r="E52" s="149"/>
      <c r="F52" s="149"/>
    </row>
    <row r="53" spans="1:6" s="16" customFormat="1" ht="12.75">
      <c r="A53" s="150"/>
      <c r="B53" s="150"/>
      <c r="C53" s="150"/>
      <c r="D53" s="150"/>
      <c r="E53" s="151"/>
      <c r="F53" s="151"/>
    </row>
    <row r="54" spans="1:6" s="15" customFormat="1" ht="57" customHeight="1">
      <c r="A54" s="113"/>
      <c r="B54" s="113" t="s">
        <v>159</v>
      </c>
      <c r="C54" s="115" t="str">
        <f>C44</f>
        <v>Kantor Kecamatan Kuala Betara</v>
      </c>
      <c r="D54" s="113" t="s">
        <v>160</v>
      </c>
      <c r="E54" s="117">
        <f>SUM(E55:E55)</f>
        <v>210000000</v>
      </c>
      <c r="F54" s="117"/>
    </row>
    <row r="55" spans="1:6" s="16" customFormat="1" ht="19.5" customHeight="1">
      <c r="A55" s="106"/>
      <c r="B55" s="106" t="s">
        <v>161</v>
      </c>
      <c r="C55" s="106"/>
      <c r="D55" s="106" t="s">
        <v>160</v>
      </c>
      <c r="E55" s="20">
        <f>'[4]RKA-SKPD 2.2'!$G$58</f>
        <v>210000000</v>
      </c>
      <c r="F55" s="20"/>
    </row>
    <row r="56" spans="1:6" s="16" customFormat="1" ht="12" customHeight="1">
      <c r="A56" s="106"/>
      <c r="B56" s="106"/>
      <c r="C56" s="106"/>
      <c r="D56" s="106"/>
      <c r="E56" s="20"/>
      <c r="F56" s="20"/>
    </row>
    <row r="57" spans="1:6" s="15" customFormat="1" ht="57" customHeight="1">
      <c r="A57" s="113"/>
      <c r="B57" s="113" t="s">
        <v>145</v>
      </c>
      <c r="C57" s="115" t="s">
        <v>288</v>
      </c>
      <c r="D57" s="113" t="s">
        <v>162</v>
      </c>
      <c r="E57" s="117">
        <f>SUM(E58:E60)</f>
        <v>170522000</v>
      </c>
      <c r="F57" s="117"/>
    </row>
    <row r="58" spans="1:6" s="16" customFormat="1" ht="37.5" customHeight="1">
      <c r="A58" s="106"/>
      <c r="B58" s="106" t="s">
        <v>163</v>
      </c>
      <c r="C58" s="106"/>
      <c r="D58" s="106" t="s">
        <v>164</v>
      </c>
      <c r="E58" s="20">
        <f>'[4]RKA-SKPD 2.2'!$G$61</f>
        <v>158235000</v>
      </c>
      <c r="F58" s="20"/>
    </row>
    <row r="59" spans="1:6" s="16" customFormat="1" ht="8.25" customHeight="1">
      <c r="A59" s="108"/>
      <c r="B59" s="106"/>
      <c r="C59" s="108"/>
      <c r="D59" s="108"/>
      <c r="E59" s="20"/>
      <c r="F59" s="20"/>
    </row>
    <row r="60" spans="1:6" s="16" customFormat="1" ht="33.75" customHeight="1">
      <c r="A60" s="106"/>
      <c r="B60" s="106" t="s">
        <v>163</v>
      </c>
      <c r="C60" s="106"/>
      <c r="D60" s="106" t="s">
        <v>164</v>
      </c>
      <c r="E60" s="20">
        <f>'[4]RKA-SKPD 2.2'!$G$62</f>
        <v>12287000</v>
      </c>
      <c r="F60" s="20"/>
    </row>
    <row r="61" spans="1:6" s="16" customFormat="1" ht="8.25" customHeight="1">
      <c r="A61" s="108"/>
      <c r="B61" s="106"/>
      <c r="C61" s="108"/>
      <c r="D61" s="108"/>
      <c r="E61" s="20"/>
      <c r="F61" s="20"/>
    </row>
    <row r="62" spans="1:6" s="15" customFormat="1" ht="69.75" customHeight="1">
      <c r="A62" s="113"/>
      <c r="B62" s="113" t="s">
        <v>62</v>
      </c>
      <c r="C62" s="115" t="s">
        <v>288</v>
      </c>
      <c r="D62" s="113" t="str">
        <f>B62</f>
        <v>Program Kerjasama Pembangunan</v>
      </c>
      <c r="E62" s="213">
        <f>E63</f>
        <v>34870000</v>
      </c>
      <c r="F62" s="117"/>
    </row>
    <row r="63" spans="1:6" s="16" customFormat="1" ht="33.75" customHeight="1">
      <c r="A63" s="106"/>
      <c r="B63" s="106" t="s">
        <v>165</v>
      </c>
      <c r="C63" s="107"/>
      <c r="D63" s="106" t="str">
        <f>B63</f>
        <v>Pelaksanaan Lomba Desa Tingkat Kecamatan</v>
      </c>
      <c r="E63" s="135">
        <f>'[4]RKA-SKPD 2.2'!$G$65</f>
        <v>34870000</v>
      </c>
      <c r="F63" s="20"/>
    </row>
    <row r="64" spans="1:6" s="16" customFormat="1" ht="8.25" customHeight="1">
      <c r="A64" s="106"/>
      <c r="B64" s="106"/>
      <c r="C64" s="106"/>
      <c r="D64" s="106"/>
      <c r="E64" s="20"/>
      <c r="F64" s="20"/>
    </row>
    <row r="65" spans="1:6" s="15" customFormat="1" ht="69.75" customHeight="1">
      <c r="A65" s="113"/>
      <c r="B65" s="113" t="s">
        <v>62</v>
      </c>
      <c r="C65" s="115" t="s">
        <v>288</v>
      </c>
      <c r="D65" s="113"/>
      <c r="E65" s="117">
        <f>SUM(E66:E66)</f>
        <v>15840000</v>
      </c>
      <c r="F65" s="117"/>
    </row>
    <row r="66" spans="1:6" s="16" customFormat="1" ht="45" customHeight="1">
      <c r="A66" s="106"/>
      <c r="B66" s="106" t="s">
        <v>165</v>
      </c>
      <c r="C66" s="107"/>
      <c r="D66" s="106" t="s">
        <v>166</v>
      </c>
      <c r="E66" s="20">
        <f>'[4]RKA-SKPD 2.2'!$G$68</f>
        <v>15840000</v>
      </c>
      <c r="F66" s="20"/>
    </row>
    <row r="67" spans="1:6" s="16" customFormat="1" ht="8.25" customHeight="1">
      <c r="A67" s="106"/>
      <c r="B67" s="106"/>
      <c r="C67" s="106"/>
      <c r="D67" s="106"/>
      <c r="E67" s="20"/>
      <c r="F67" s="20"/>
    </row>
    <row r="68" spans="1:6" s="15" customFormat="1" ht="70.5" customHeight="1">
      <c r="A68" s="113"/>
      <c r="B68" s="113" t="s">
        <v>168</v>
      </c>
      <c r="C68" s="115" t="s">
        <v>288</v>
      </c>
      <c r="D68" s="113"/>
      <c r="E68" s="117">
        <f>SUM(E69:E69)</f>
        <v>15840000</v>
      </c>
      <c r="F68" s="117"/>
    </row>
    <row r="69" spans="1:6" s="13" customFormat="1" ht="36.75" customHeight="1">
      <c r="A69" s="126"/>
      <c r="B69" s="126" t="s">
        <v>169</v>
      </c>
      <c r="C69" s="126"/>
      <c r="D69" s="126" t="s">
        <v>170</v>
      </c>
      <c r="E69" s="127">
        <f>'[4]RKA-SKPD 2.2'!$G$71</f>
        <v>15840000</v>
      </c>
      <c r="F69" s="127"/>
    </row>
    <row r="70" spans="1:6" s="13" customFormat="1" ht="6.75" customHeight="1" thickBot="1">
      <c r="A70" s="18"/>
      <c r="B70" s="18"/>
      <c r="C70" s="18"/>
      <c r="D70" s="18"/>
      <c r="E70" s="20"/>
      <c r="F70" s="20"/>
    </row>
    <row r="71" spans="1:6" s="21" customFormat="1" ht="18" customHeight="1" thickBot="1">
      <c r="A71" s="23"/>
      <c r="B71" s="23"/>
      <c r="C71" s="23"/>
      <c r="D71" s="23"/>
      <c r="E71" s="319">
        <f>E68+E65+E57+E54+E44+E38+E35+E32+E25+E13+E41+E62</f>
        <v>1357187383.2</v>
      </c>
      <c r="F71" s="143"/>
    </row>
    <row r="72" ht="15" thickTop="1"/>
  </sheetData>
  <sheetProtection/>
  <mergeCells count="8">
    <mergeCell ref="A2:F2"/>
    <mergeCell ref="A3:F3"/>
    <mergeCell ref="A8:A10"/>
    <mergeCell ref="B8:E8"/>
    <mergeCell ref="F8:F10"/>
    <mergeCell ref="B9:B10"/>
    <mergeCell ref="C9:C10"/>
    <mergeCell ref="D9:D10"/>
  </mergeCells>
  <printOptions/>
  <pageMargins left="0.4724409448818898" right="0.15748031496062992" top="0.4724409448818898" bottom="0.35433070866141736" header="0.31496062992125984" footer="0.2362204724409449"/>
  <pageSetup horizontalDpi="300" verticalDpi="300" orientation="landscape" paperSize="5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2"/>
  <sheetViews>
    <sheetView view="pageBreakPreview" zoomScale="78" zoomScaleNormal="80" zoomScaleSheetLayoutView="78" zoomScalePageLayoutView="0" workbookViewId="0" topLeftCell="A1">
      <pane ySplit="11" topLeftCell="A54" activePane="bottomLeft" state="frozen"/>
      <selection pane="topLeft" activeCell="F1" sqref="F1"/>
      <selection pane="bottomLeft" activeCell="K66" sqref="K66"/>
    </sheetView>
  </sheetViews>
  <sheetFormatPr defaultColWidth="9.140625" defaultRowHeight="15"/>
  <cols>
    <col min="1" max="2" width="3.57421875" style="1" customWidth="1"/>
    <col min="3" max="3" width="4.00390625" style="1" customWidth="1"/>
    <col min="4" max="4" width="3.7109375" style="1" customWidth="1"/>
    <col min="5" max="5" width="4.140625" style="9" customWidth="1"/>
    <col min="6" max="6" width="3.421875" style="1" customWidth="1"/>
    <col min="7" max="7" width="34.7109375" style="1" customWidth="1"/>
    <col min="8" max="8" width="28.421875" style="4" customWidth="1"/>
    <col min="9" max="9" width="12.8515625" style="9" customWidth="1"/>
    <col min="10" max="10" width="16.57421875" style="6" customWidth="1"/>
    <col min="11" max="11" width="19.57421875" style="6" customWidth="1"/>
    <col min="12" max="12" width="9.7109375" style="6" customWidth="1"/>
    <col min="13" max="13" width="15.140625" style="1" customWidth="1"/>
    <col min="14" max="14" width="14.421875" style="10" customWidth="1"/>
    <col min="15" max="15" width="19.57421875" style="10" customWidth="1"/>
    <col min="16" max="16384" width="9.140625" style="1" customWidth="1"/>
  </cols>
  <sheetData>
    <row r="1" spans="1:15" ht="15">
      <c r="A1" s="507" t="s">
        <v>272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</row>
    <row r="2" spans="1:15" ht="15">
      <c r="A2" s="507" t="s">
        <v>273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</row>
    <row r="3" spans="1:15" ht="15">
      <c r="A3" s="507" t="s">
        <v>286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</row>
    <row r="4" spans="1:12" ht="15">
      <c r="A4" s="507"/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</row>
    <row r="5" spans="1:12" ht="14.25">
      <c r="A5" s="2"/>
      <c r="B5" s="2"/>
      <c r="C5" s="2"/>
      <c r="D5" s="2"/>
      <c r="E5" s="11"/>
      <c r="F5" s="2"/>
      <c r="G5" s="2"/>
      <c r="H5" s="2"/>
      <c r="I5" s="11"/>
      <c r="J5" s="5"/>
      <c r="K5" s="5"/>
      <c r="L5" s="5"/>
    </row>
    <row r="6" spans="1:15" ht="15">
      <c r="A6" s="40" t="s">
        <v>133</v>
      </c>
      <c r="B6" s="37"/>
      <c r="C6" s="37"/>
      <c r="D6" s="37"/>
      <c r="E6" s="37"/>
      <c r="F6" s="37"/>
      <c r="G6" s="9"/>
      <c r="H6" s="1"/>
      <c r="I6" s="1"/>
      <c r="J6" s="4"/>
      <c r="K6" s="9"/>
      <c r="L6" s="1"/>
      <c r="M6" s="6"/>
      <c r="N6" s="6"/>
      <c r="O6" s="6"/>
    </row>
    <row r="7" spans="1:15" ht="15.75" thickBot="1">
      <c r="A7" s="40"/>
      <c r="B7" s="37"/>
      <c r="C7" s="37"/>
      <c r="D7" s="37"/>
      <c r="E7" s="37"/>
      <c r="F7" s="37"/>
      <c r="G7" s="9"/>
      <c r="H7" s="1"/>
      <c r="I7" s="1"/>
      <c r="J7" s="4"/>
      <c r="K7" s="9"/>
      <c r="L7" s="1"/>
      <c r="M7" s="6"/>
      <c r="N7" s="6"/>
      <c r="O7" s="6"/>
    </row>
    <row r="8" spans="1:15" ht="33" customHeight="1" thickTop="1">
      <c r="A8" s="513" t="s">
        <v>0</v>
      </c>
      <c r="B8" s="514"/>
      <c r="C8" s="514"/>
      <c r="D8" s="514"/>
      <c r="E8" s="514"/>
      <c r="F8" s="515"/>
      <c r="G8" s="495" t="s">
        <v>3</v>
      </c>
      <c r="H8" s="495" t="s">
        <v>4</v>
      </c>
      <c r="I8" s="522" t="s">
        <v>274</v>
      </c>
      <c r="J8" s="523"/>
      <c r="K8" s="523"/>
      <c r="L8" s="524"/>
      <c r="M8" s="504" t="s">
        <v>6</v>
      </c>
      <c r="N8" s="508" t="s">
        <v>275</v>
      </c>
      <c r="O8" s="509"/>
    </row>
    <row r="9" spans="1:15" ht="26.25" customHeight="1">
      <c r="A9" s="516"/>
      <c r="B9" s="517"/>
      <c r="C9" s="517"/>
      <c r="D9" s="517"/>
      <c r="E9" s="517"/>
      <c r="F9" s="518"/>
      <c r="G9" s="496"/>
      <c r="H9" s="496"/>
      <c r="I9" s="498" t="s">
        <v>70</v>
      </c>
      <c r="J9" s="500" t="s">
        <v>5</v>
      </c>
      <c r="K9" s="24" t="s">
        <v>89</v>
      </c>
      <c r="L9" s="500" t="s">
        <v>91</v>
      </c>
      <c r="M9" s="505"/>
      <c r="N9" s="500" t="s">
        <v>5</v>
      </c>
      <c r="O9" s="25" t="s">
        <v>89</v>
      </c>
    </row>
    <row r="10" spans="1:15" ht="29.25" customHeight="1">
      <c r="A10" s="519"/>
      <c r="B10" s="520"/>
      <c r="C10" s="520"/>
      <c r="D10" s="520"/>
      <c r="E10" s="520"/>
      <c r="F10" s="521"/>
      <c r="G10" s="497"/>
      <c r="H10" s="497"/>
      <c r="I10" s="499"/>
      <c r="J10" s="497"/>
      <c r="K10" s="29" t="s">
        <v>90</v>
      </c>
      <c r="L10" s="497"/>
      <c r="M10" s="506"/>
      <c r="N10" s="497"/>
      <c r="O10" s="26" t="s">
        <v>90</v>
      </c>
    </row>
    <row r="11" spans="1:15" s="142" customFormat="1" ht="14.25">
      <c r="A11" s="510">
        <v>1</v>
      </c>
      <c r="B11" s="511"/>
      <c r="C11" s="511"/>
      <c r="D11" s="511"/>
      <c r="E11" s="511"/>
      <c r="F11" s="512"/>
      <c r="G11" s="137">
        <v>2</v>
      </c>
      <c r="H11" s="138">
        <v>3</v>
      </c>
      <c r="I11" s="138">
        <v>4</v>
      </c>
      <c r="J11" s="138">
        <v>5</v>
      </c>
      <c r="K11" s="137">
        <v>6</v>
      </c>
      <c r="L11" s="138">
        <v>7</v>
      </c>
      <c r="M11" s="139">
        <v>8</v>
      </c>
      <c r="N11" s="139">
        <v>9</v>
      </c>
      <c r="O11" s="140">
        <v>10</v>
      </c>
    </row>
    <row r="12" spans="1:15" s="15" customFormat="1" ht="12.75">
      <c r="A12" s="41">
        <v>3</v>
      </c>
      <c r="B12" s="42" t="s">
        <v>40</v>
      </c>
      <c r="C12" s="42" t="s">
        <v>40</v>
      </c>
      <c r="D12" s="43"/>
      <c r="E12" s="42"/>
      <c r="F12" s="38"/>
      <c r="G12" s="3" t="s">
        <v>135</v>
      </c>
      <c r="H12" s="3"/>
      <c r="I12" s="3"/>
      <c r="J12" s="12"/>
      <c r="K12" s="3"/>
      <c r="L12" s="3"/>
      <c r="M12" s="14"/>
      <c r="N12" s="14"/>
      <c r="O12" s="27"/>
    </row>
    <row r="13" spans="1:15" s="15" customFormat="1" ht="38.25">
      <c r="A13" s="96">
        <v>3</v>
      </c>
      <c r="B13" s="97" t="s">
        <v>40</v>
      </c>
      <c r="C13" s="97" t="s">
        <v>40</v>
      </c>
      <c r="D13" s="98">
        <v>14</v>
      </c>
      <c r="E13" s="97" t="s">
        <v>40</v>
      </c>
      <c r="F13" s="97"/>
      <c r="G13" s="99" t="s">
        <v>136</v>
      </c>
      <c r="H13" s="100" t="s">
        <v>93</v>
      </c>
      <c r="I13" s="115" t="s">
        <v>288</v>
      </c>
      <c r="J13" s="101">
        <v>1</v>
      </c>
      <c r="K13" s="102">
        <f>SUM(K14:K23)</f>
        <v>523384883.2</v>
      </c>
      <c r="L13" s="99"/>
      <c r="M13" s="102"/>
      <c r="N13" s="101">
        <v>1</v>
      </c>
      <c r="O13" s="103">
        <f>SUM(O14:O23)</f>
        <v>575745371.52</v>
      </c>
    </row>
    <row r="14" spans="1:15" s="16" customFormat="1" ht="15">
      <c r="A14" s="104">
        <v>3</v>
      </c>
      <c r="B14" s="105" t="s">
        <v>40</v>
      </c>
      <c r="C14" s="105" t="s">
        <v>40</v>
      </c>
      <c r="D14" s="105">
        <v>14</v>
      </c>
      <c r="E14" s="105" t="s">
        <v>40</v>
      </c>
      <c r="F14" s="105" t="s">
        <v>40</v>
      </c>
      <c r="G14" s="106" t="s">
        <v>41</v>
      </c>
      <c r="H14" s="32" t="s">
        <v>92</v>
      </c>
      <c r="I14" s="107"/>
      <c r="J14" s="20" t="str">
        <f>'T-C.31'!J14</f>
        <v>12 bulan</v>
      </c>
      <c r="K14" s="20">
        <f>'T-C.31'!K14</f>
        <v>1230000</v>
      </c>
      <c r="L14" s="20" t="s">
        <v>225</v>
      </c>
      <c r="M14" s="20"/>
      <c r="N14" s="20" t="str">
        <f>'T-C.31'!J14</f>
        <v>12 bulan</v>
      </c>
      <c r="O14" s="28">
        <f>'[4]RKA-SKPD 2.2'!$H$9</f>
        <v>1350000</v>
      </c>
    </row>
    <row r="15" spans="1:15" s="16" customFormat="1" ht="25.5">
      <c r="A15" s="104">
        <v>3</v>
      </c>
      <c r="B15" s="105" t="s">
        <v>40</v>
      </c>
      <c r="C15" s="105" t="s">
        <v>40</v>
      </c>
      <c r="D15" s="105">
        <v>14</v>
      </c>
      <c r="E15" s="105" t="s">
        <v>40</v>
      </c>
      <c r="F15" s="105" t="s">
        <v>53</v>
      </c>
      <c r="G15" s="106" t="s">
        <v>42</v>
      </c>
      <c r="H15" s="32" t="s">
        <v>94</v>
      </c>
      <c r="I15" s="107"/>
      <c r="J15" s="20" t="str">
        <f>'T-C.31'!J15</f>
        <v>12 bulan</v>
      </c>
      <c r="K15" s="20">
        <f>'T-C.31'!K15</f>
        <v>20000000</v>
      </c>
      <c r="L15" s="20" t="s">
        <v>225</v>
      </c>
      <c r="M15" s="20"/>
      <c r="N15" s="20" t="str">
        <f>'T-C.31'!J15</f>
        <v>12 bulan</v>
      </c>
      <c r="O15" s="28">
        <f>'[4]RKA-SKPD 2.2'!$H$11</f>
        <v>22000000</v>
      </c>
    </row>
    <row r="16" spans="1:15" s="16" customFormat="1" ht="25.5">
      <c r="A16" s="104">
        <v>3</v>
      </c>
      <c r="B16" s="105" t="s">
        <v>40</v>
      </c>
      <c r="C16" s="105" t="s">
        <v>40</v>
      </c>
      <c r="D16" s="105">
        <v>14</v>
      </c>
      <c r="E16" s="105" t="s">
        <v>40</v>
      </c>
      <c r="F16" s="105" t="s">
        <v>54</v>
      </c>
      <c r="G16" s="106" t="s">
        <v>43</v>
      </c>
      <c r="H16" s="32" t="s">
        <v>95</v>
      </c>
      <c r="I16" s="108"/>
      <c r="J16" s="20" t="str">
        <f>'T-C.31'!J16</f>
        <v>12 bulan</v>
      </c>
      <c r="K16" s="20">
        <f>'T-C.31'!K16</f>
        <v>296750000</v>
      </c>
      <c r="L16" s="20" t="s">
        <v>225</v>
      </c>
      <c r="M16" s="20"/>
      <c r="N16" s="20" t="str">
        <f>'T-C.31'!J16</f>
        <v>12 bulan</v>
      </c>
      <c r="O16" s="28">
        <f>'[4]RKA-SKPD 2.2'!$H$14</f>
        <v>326450000</v>
      </c>
    </row>
    <row r="17" spans="1:15" s="16" customFormat="1" ht="38.25">
      <c r="A17" s="104">
        <v>3</v>
      </c>
      <c r="B17" s="105" t="s">
        <v>40</v>
      </c>
      <c r="C17" s="105" t="s">
        <v>40</v>
      </c>
      <c r="D17" s="105">
        <v>14</v>
      </c>
      <c r="E17" s="105" t="s">
        <v>40</v>
      </c>
      <c r="F17" s="105" t="s">
        <v>55</v>
      </c>
      <c r="G17" s="106" t="s">
        <v>44</v>
      </c>
      <c r="H17" s="32" t="s">
        <v>96</v>
      </c>
      <c r="I17" s="108"/>
      <c r="J17" s="20" t="str">
        <f>'T-C.31'!J17</f>
        <v>12 bulan</v>
      </c>
      <c r="K17" s="20">
        <f>'T-C.31'!K17</f>
        <v>17684473.4</v>
      </c>
      <c r="L17" s="20" t="s">
        <v>225</v>
      </c>
      <c r="M17" s="20"/>
      <c r="N17" s="20" t="str">
        <f>'T-C.31'!J17</f>
        <v>12 bulan</v>
      </c>
      <c r="O17" s="28">
        <f>'[4]RKA-SKPD 2.2'!$H$16</f>
        <v>19452920.74</v>
      </c>
    </row>
    <row r="18" spans="1:15" s="16" customFormat="1" ht="25.5">
      <c r="A18" s="104">
        <v>3</v>
      </c>
      <c r="B18" s="105" t="s">
        <v>40</v>
      </c>
      <c r="C18" s="105" t="s">
        <v>40</v>
      </c>
      <c r="D18" s="105">
        <v>14</v>
      </c>
      <c r="E18" s="105" t="s">
        <v>40</v>
      </c>
      <c r="F18" s="105">
        <v>10</v>
      </c>
      <c r="G18" s="106" t="s">
        <v>45</v>
      </c>
      <c r="H18" s="32" t="s">
        <v>88</v>
      </c>
      <c r="I18" s="108"/>
      <c r="J18" s="20" t="str">
        <f>'T-C.31'!J18</f>
        <v>12 bulan</v>
      </c>
      <c r="K18" s="20">
        <f>'T-C.31'!K18</f>
        <v>19349330</v>
      </c>
      <c r="L18" s="20" t="s">
        <v>225</v>
      </c>
      <c r="M18" s="20"/>
      <c r="N18" s="20" t="str">
        <f>'T-C.31'!J18</f>
        <v>12 bulan</v>
      </c>
      <c r="O18" s="28">
        <f>'[4]RKA-SKPD 2.2'!$H$18</f>
        <v>21284263</v>
      </c>
    </row>
    <row r="19" spans="1:15" s="16" customFormat="1" ht="25.5">
      <c r="A19" s="104">
        <v>3</v>
      </c>
      <c r="B19" s="105" t="s">
        <v>40</v>
      </c>
      <c r="C19" s="105" t="s">
        <v>40</v>
      </c>
      <c r="D19" s="105">
        <v>14</v>
      </c>
      <c r="E19" s="105" t="s">
        <v>40</v>
      </c>
      <c r="F19" s="105" t="s">
        <v>56</v>
      </c>
      <c r="G19" s="106" t="s">
        <v>46</v>
      </c>
      <c r="H19" s="32" t="s">
        <v>97</v>
      </c>
      <c r="I19" s="106"/>
      <c r="J19" s="20" t="str">
        <f>'T-C.31'!J19</f>
        <v>12 bulan</v>
      </c>
      <c r="K19" s="20">
        <f>'T-C.31'!K19</f>
        <v>13114750</v>
      </c>
      <c r="L19" s="20" t="s">
        <v>225</v>
      </c>
      <c r="M19" s="20"/>
      <c r="N19" s="20" t="str">
        <f>'T-C.31'!J19</f>
        <v>12 bulan</v>
      </c>
      <c r="O19" s="28">
        <f>'[4]RKA-SKPD 2.2'!$H$20</f>
        <v>14426225</v>
      </c>
    </row>
    <row r="20" spans="1:15" s="16" customFormat="1" ht="38.25">
      <c r="A20" s="104">
        <v>3</v>
      </c>
      <c r="B20" s="105" t="s">
        <v>40</v>
      </c>
      <c r="C20" s="105" t="s">
        <v>40</v>
      </c>
      <c r="D20" s="105">
        <v>14</v>
      </c>
      <c r="E20" s="105" t="s">
        <v>40</v>
      </c>
      <c r="F20" s="105">
        <v>13</v>
      </c>
      <c r="G20" s="106" t="s">
        <v>47</v>
      </c>
      <c r="H20" s="32" t="s">
        <v>98</v>
      </c>
      <c r="I20" s="106"/>
      <c r="J20" s="20" t="str">
        <f>'T-C.31'!J20</f>
        <v>12 bulan</v>
      </c>
      <c r="K20" s="20">
        <f>'T-C.31'!K20</f>
        <v>4138329.8</v>
      </c>
      <c r="L20" s="20" t="s">
        <v>225</v>
      </c>
      <c r="M20" s="20"/>
      <c r="N20" s="20" t="str">
        <f>'T-C.31'!J20</f>
        <v>12 bulan</v>
      </c>
      <c r="O20" s="28">
        <f>'[4]RKA-SKPD 2.2'!$H$23</f>
        <v>4552162.779999999</v>
      </c>
    </row>
    <row r="21" spans="1:15" s="16" customFormat="1" ht="25.5">
      <c r="A21" s="104">
        <v>3</v>
      </c>
      <c r="B21" s="105" t="s">
        <v>40</v>
      </c>
      <c r="C21" s="105" t="s">
        <v>40</v>
      </c>
      <c r="D21" s="105">
        <v>14</v>
      </c>
      <c r="E21" s="105" t="s">
        <v>40</v>
      </c>
      <c r="F21" s="105">
        <v>14</v>
      </c>
      <c r="G21" s="106" t="s">
        <v>61</v>
      </c>
      <c r="H21" s="32" t="s">
        <v>137</v>
      </c>
      <c r="I21" s="106"/>
      <c r="J21" s="20" t="str">
        <f>'T-C.31'!J21</f>
        <v>12 bulan</v>
      </c>
      <c r="K21" s="20">
        <f>'T-C.31'!K21</f>
        <v>13200000</v>
      </c>
      <c r="L21" s="20" t="s">
        <v>225</v>
      </c>
      <c r="M21" s="20"/>
      <c r="N21" s="20" t="str">
        <f>'T-C.31'!J21</f>
        <v>12 bulan</v>
      </c>
      <c r="O21" s="28">
        <f>'[4]RKA-SKPD 2.2'!$H$26</f>
        <v>14520000</v>
      </c>
    </row>
    <row r="22" spans="1:15" s="16" customFormat="1" ht="25.5">
      <c r="A22" s="104">
        <v>3</v>
      </c>
      <c r="B22" s="105" t="s">
        <v>40</v>
      </c>
      <c r="C22" s="105" t="s">
        <v>40</v>
      </c>
      <c r="D22" s="105">
        <v>14</v>
      </c>
      <c r="E22" s="105" t="s">
        <v>40</v>
      </c>
      <c r="F22" s="105" t="s">
        <v>57</v>
      </c>
      <c r="G22" s="106" t="s">
        <v>48</v>
      </c>
      <c r="H22" s="32" t="s">
        <v>138</v>
      </c>
      <c r="I22" s="108"/>
      <c r="J22" s="20" t="str">
        <f>'T-C.31'!J22</f>
        <v>12 bulan</v>
      </c>
      <c r="K22" s="20">
        <f>'T-C.31'!K22</f>
        <v>9240000</v>
      </c>
      <c r="L22" s="20" t="s">
        <v>225</v>
      </c>
      <c r="M22" s="20"/>
      <c r="N22" s="20" t="str">
        <f>'T-C.31'!J22</f>
        <v>12 bulan</v>
      </c>
      <c r="O22" s="28">
        <f>'[4]RKA-SKPD 2.2'!$H$28</f>
        <v>10164000</v>
      </c>
    </row>
    <row r="23" spans="1:15" s="16" customFormat="1" ht="38.25">
      <c r="A23" s="104">
        <v>3</v>
      </c>
      <c r="B23" s="105" t="s">
        <v>40</v>
      </c>
      <c r="C23" s="105" t="s">
        <v>40</v>
      </c>
      <c r="D23" s="105">
        <v>14</v>
      </c>
      <c r="E23" s="105" t="s">
        <v>40</v>
      </c>
      <c r="F23" s="105" t="s">
        <v>58</v>
      </c>
      <c r="G23" s="106" t="s">
        <v>49</v>
      </c>
      <c r="H23" s="32" t="s">
        <v>99</v>
      </c>
      <c r="I23" s="106"/>
      <c r="J23" s="20" t="str">
        <f>'T-C.31'!J23</f>
        <v>12 bulan</v>
      </c>
      <c r="K23" s="20">
        <f>'T-C.31'!K23</f>
        <v>128678000</v>
      </c>
      <c r="L23" s="20" t="s">
        <v>225</v>
      </c>
      <c r="M23" s="20"/>
      <c r="N23" s="20" t="str">
        <f>'T-C.31'!J23</f>
        <v>12 bulan</v>
      </c>
      <c r="O23" s="28">
        <f>'[4]RKA-SKPD 2.2'!$H$30</f>
        <v>141545800</v>
      </c>
    </row>
    <row r="24" spans="1:15" s="16" customFormat="1" ht="9.75" customHeight="1">
      <c r="A24" s="104"/>
      <c r="B24" s="109"/>
      <c r="C24" s="109"/>
      <c r="D24" s="109"/>
      <c r="E24" s="109"/>
      <c r="F24" s="109"/>
      <c r="G24" s="106"/>
      <c r="H24" s="108"/>
      <c r="I24" s="108"/>
      <c r="J24" s="30"/>
      <c r="K24" s="20"/>
      <c r="L24" s="108"/>
      <c r="M24" s="20"/>
      <c r="N24" s="30"/>
      <c r="O24" s="28"/>
    </row>
    <row r="25" spans="1:15" s="16" customFormat="1" ht="38.25">
      <c r="A25" s="110">
        <v>3</v>
      </c>
      <c r="B25" s="111" t="s">
        <v>40</v>
      </c>
      <c r="C25" s="111" t="s">
        <v>40</v>
      </c>
      <c r="D25" s="111">
        <v>14</v>
      </c>
      <c r="E25" s="111" t="s">
        <v>53</v>
      </c>
      <c r="F25" s="112"/>
      <c r="G25" s="113" t="s">
        <v>17</v>
      </c>
      <c r="H25" s="114" t="s">
        <v>100</v>
      </c>
      <c r="I25" s="115" t="s">
        <v>288</v>
      </c>
      <c r="J25" s="116">
        <v>1</v>
      </c>
      <c r="K25" s="117">
        <f>SUM(K31:K33)+K26+K29+K28+K27</f>
        <v>100540000</v>
      </c>
      <c r="L25" s="113"/>
      <c r="M25" s="117"/>
      <c r="N25" s="116">
        <v>1</v>
      </c>
      <c r="O25" s="158">
        <f>O27+O28+O29+O31+O32+O33</f>
        <v>110594000</v>
      </c>
    </row>
    <row r="26" spans="1:15" s="15" customFormat="1" ht="25.5">
      <c r="A26" s="104">
        <v>3</v>
      </c>
      <c r="B26" s="105" t="s">
        <v>40</v>
      </c>
      <c r="C26" s="105" t="s">
        <v>40</v>
      </c>
      <c r="D26" s="105">
        <v>14</v>
      </c>
      <c r="E26" s="105" t="s">
        <v>53</v>
      </c>
      <c r="F26" s="105" t="s">
        <v>59</v>
      </c>
      <c r="G26" s="106" t="s">
        <v>206</v>
      </c>
      <c r="H26" s="118" t="s">
        <v>207</v>
      </c>
      <c r="I26" s="108"/>
      <c r="J26" s="175">
        <f>'T-C.31'!J26</f>
        <v>1</v>
      </c>
      <c r="K26" s="35">
        <f>'T-C.31'!K26</f>
        <v>0</v>
      </c>
      <c r="L26" s="35" t="s">
        <v>225</v>
      </c>
      <c r="M26" s="35"/>
      <c r="N26" s="175">
        <v>0</v>
      </c>
      <c r="O26" s="36">
        <f>'RENSTRA_Form.T.III.C.74'!P26</f>
        <v>0</v>
      </c>
    </row>
    <row r="27" spans="1:15" s="16" customFormat="1" ht="25.5">
      <c r="A27" s="104">
        <v>3</v>
      </c>
      <c r="B27" s="105" t="s">
        <v>40</v>
      </c>
      <c r="C27" s="105" t="s">
        <v>40</v>
      </c>
      <c r="D27" s="105">
        <v>14</v>
      </c>
      <c r="E27" s="105" t="s">
        <v>53</v>
      </c>
      <c r="F27" s="105" t="s">
        <v>54</v>
      </c>
      <c r="G27" s="106" t="s">
        <v>216</v>
      </c>
      <c r="H27" s="118" t="s">
        <v>218</v>
      </c>
      <c r="I27" s="108"/>
      <c r="J27" s="175">
        <f>'T-C.31'!J27</f>
        <v>1</v>
      </c>
      <c r="K27" s="35">
        <f>'T-C.31'!K27</f>
        <v>0</v>
      </c>
      <c r="L27" s="35" t="s">
        <v>225</v>
      </c>
      <c r="M27" s="35"/>
      <c r="N27" s="175">
        <f>J27</f>
        <v>1</v>
      </c>
      <c r="O27" s="36">
        <v>0</v>
      </c>
    </row>
    <row r="28" spans="1:15" s="16" customFormat="1" ht="25.5">
      <c r="A28" s="104">
        <v>3</v>
      </c>
      <c r="B28" s="105" t="s">
        <v>40</v>
      </c>
      <c r="C28" s="105" t="s">
        <v>40</v>
      </c>
      <c r="D28" s="105">
        <v>14</v>
      </c>
      <c r="E28" s="105" t="s">
        <v>53</v>
      </c>
      <c r="F28" s="105" t="s">
        <v>208</v>
      </c>
      <c r="G28" s="106" t="s">
        <v>209</v>
      </c>
      <c r="H28" s="118" t="s">
        <v>210</v>
      </c>
      <c r="I28" s="108"/>
      <c r="J28" s="175">
        <f>'T-C.31'!J28</f>
        <v>1</v>
      </c>
      <c r="K28" s="35">
        <f>'T-C.31'!K28</f>
        <v>0</v>
      </c>
      <c r="L28" s="35" t="s">
        <v>225</v>
      </c>
      <c r="M28" s="35"/>
      <c r="N28" s="175">
        <f>J28</f>
        <v>1</v>
      </c>
      <c r="O28" s="36">
        <v>0</v>
      </c>
    </row>
    <row r="29" spans="1:15" s="16" customFormat="1" ht="38.25">
      <c r="A29" s="104">
        <v>3</v>
      </c>
      <c r="B29" s="105" t="s">
        <v>40</v>
      </c>
      <c r="C29" s="105" t="s">
        <v>40</v>
      </c>
      <c r="D29" s="105">
        <v>14</v>
      </c>
      <c r="E29" s="105" t="s">
        <v>53</v>
      </c>
      <c r="F29" s="105">
        <v>12</v>
      </c>
      <c r="G29" s="106" t="s">
        <v>212</v>
      </c>
      <c r="H29" s="118" t="s">
        <v>213</v>
      </c>
      <c r="I29" s="108"/>
      <c r="J29" s="31">
        <f>'T-C.31'!J29</f>
        <v>1</v>
      </c>
      <c r="K29" s="155">
        <f>'T-C.31'!K29</f>
        <v>0</v>
      </c>
      <c r="L29" s="35" t="s">
        <v>225</v>
      </c>
      <c r="M29" s="30"/>
      <c r="N29" s="179">
        <v>0</v>
      </c>
      <c r="O29" s="180">
        <v>0</v>
      </c>
    </row>
    <row r="30" spans="1:15" s="16" customFormat="1" ht="12.75">
      <c r="A30" s="163"/>
      <c r="B30" s="164"/>
      <c r="C30" s="164"/>
      <c r="D30" s="164"/>
      <c r="E30" s="164"/>
      <c r="F30" s="164"/>
      <c r="G30" s="165"/>
      <c r="H30" s="145"/>
      <c r="I30" s="166"/>
      <c r="J30" s="167"/>
      <c r="K30" s="168"/>
      <c r="L30" s="167"/>
      <c r="M30" s="167"/>
      <c r="N30" s="169"/>
      <c r="O30" s="168"/>
    </row>
    <row r="31" spans="1:15" s="15" customFormat="1" ht="25.5">
      <c r="A31" s="104">
        <v>3</v>
      </c>
      <c r="B31" s="105" t="s">
        <v>40</v>
      </c>
      <c r="C31" s="105" t="s">
        <v>40</v>
      </c>
      <c r="D31" s="105">
        <v>14</v>
      </c>
      <c r="E31" s="105" t="s">
        <v>53</v>
      </c>
      <c r="F31" s="105">
        <v>20</v>
      </c>
      <c r="G31" s="106" t="s">
        <v>139</v>
      </c>
      <c r="H31" s="118" t="s">
        <v>101</v>
      </c>
      <c r="I31" s="108"/>
      <c r="J31" s="31">
        <f>'T-C.31'!J30</f>
        <v>1</v>
      </c>
      <c r="K31" s="155">
        <f>'T-C.31'!K30</f>
        <v>29700000</v>
      </c>
      <c r="L31" s="35" t="s">
        <v>225</v>
      </c>
      <c r="M31" s="30"/>
      <c r="N31" s="31">
        <f>'RENSTRA_Form.T.III.C.74'!M30</f>
        <v>1</v>
      </c>
      <c r="O31" s="181">
        <f>'[4]RKA-SKPD 2.2'!$H$35</f>
        <v>32670000</v>
      </c>
    </row>
    <row r="32" spans="1:15" s="16" customFormat="1" ht="25.5">
      <c r="A32" s="104">
        <v>3</v>
      </c>
      <c r="B32" s="105" t="s">
        <v>40</v>
      </c>
      <c r="C32" s="105" t="s">
        <v>40</v>
      </c>
      <c r="D32" s="105">
        <v>14</v>
      </c>
      <c r="E32" s="105" t="s">
        <v>53</v>
      </c>
      <c r="F32" s="105">
        <v>22</v>
      </c>
      <c r="G32" s="106" t="s">
        <v>50</v>
      </c>
      <c r="H32" s="118" t="s">
        <v>140</v>
      </c>
      <c r="I32" s="108"/>
      <c r="J32" s="31">
        <f>'T-C.31'!J31</f>
        <v>1</v>
      </c>
      <c r="K32" s="155">
        <f>'T-C.31'!K31</f>
        <v>63030000</v>
      </c>
      <c r="L32" s="35" t="s">
        <v>225</v>
      </c>
      <c r="M32" s="30"/>
      <c r="N32" s="31">
        <f>'RENSTRA_Form.T.III.C.74'!M31</f>
        <v>1</v>
      </c>
      <c r="O32" s="181">
        <f>'[4]RKA-SKPD 2.2'!$H$38</f>
        <v>69333000</v>
      </c>
    </row>
    <row r="33" spans="1:15" s="16" customFormat="1" ht="25.5">
      <c r="A33" s="104">
        <v>3</v>
      </c>
      <c r="B33" s="105" t="s">
        <v>40</v>
      </c>
      <c r="C33" s="105" t="s">
        <v>40</v>
      </c>
      <c r="D33" s="105">
        <v>14</v>
      </c>
      <c r="E33" s="105" t="s">
        <v>53</v>
      </c>
      <c r="F33" s="105">
        <v>26</v>
      </c>
      <c r="G33" s="106" t="s">
        <v>141</v>
      </c>
      <c r="H33" s="118" t="s">
        <v>142</v>
      </c>
      <c r="I33" s="108"/>
      <c r="J33" s="31">
        <f>'T-C.31'!J32</f>
        <v>1</v>
      </c>
      <c r="K33" s="155">
        <f>'T-C.31'!K32</f>
        <v>7810000</v>
      </c>
      <c r="L33" s="35" t="s">
        <v>225</v>
      </c>
      <c r="M33" s="30"/>
      <c r="N33" s="31">
        <f>'RENSTRA_Form.T.III.C.74'!M32</f>
        <v>1</v>
      </c>
      <c r="O33" s="181">
        <f>'[4]RKA-SKPD 2.2'!$H$40</f>
        <v>8591000</v>
      </c>
    </row>
    <row r="34" spans="1:15" s="16" customFormat="1" ht="12.75">
      <c r="A34" s="104"/>
      <c r="B34" s="109"/>
      <c r="C34" s="109"/>
      <c r="D34" s="109"/>
      <c r="E34" s="109"/>
      <c r="F34" s="109"/>
      <c r="G34" s="106"/>
      <c r="H34" s="108"/>
      <c r="I34" s="108"/>
      <c r="J34" s="30"/>
      <c r="K34" s="30"/>
      <c r="L34" s="30"/>
      <c r="M34" s="30"/>
      <c r="N34" s="30"/>
      <c r="O34" s="182"/>
    </row>
    <row r="35" spans="1:15" s="16" customFormat="1" ht="38.25">
      <c r="A35" s="110">
        <v>3</v>
      </c>
      <c r="B35" s="111" t="s">
        <v>40</v>
      </c>
      <c r="C35" s="111" t="s">
        <v>40</v>
      </c>
      <c r="D35" s="111">
        <v>14</v>
      </c>
      <c r="E35" s="111" t="s">
        <v>60</v>
      </c>
      <c r="F35" s="112"/>
      <c r="G35" s="113" t="s">
        <v>21</v>
      </c>
      <c r="H35" s="119" t="s">
        <v>146</v>
      </c>
      <c r="I35" s="115" t="s">
        <v>288</v>
      </c>
      <c r="J35" s="116">
        <v>1</v>
      </c>
      <c r="K35" s="117">
        <f>SUM(K36:K36)</f>
        <v>15180000</v>
      </c>
      <c r="L35" s="113"/>
      <c r="M35" s="117"/>
      <c r="N35" s="120"/>
      <c r="O35" s="153">
        <f>SUM(O36:O36)</f>
        <v>16698000</v>
      </c>
    </row>
    <row r="36" spans="1:15" s="16" customFormat="1" ht="25.5">
      <c r="A36" s="104">
        <v>3</v>
      </c>
      <c r="B36" s="105" t="s">
        <v>40</v>
      </c>
      <c r="C36" s="105" t="s">
        <v>40</v>
      </c>
      <c r="D36" s="105">
        <v>14</v>
      </c>
      <c r="E36" s="105" t="s">
        <v>60</v>
      </c>
      <c r="F36" s="105" t="s">
        <v>53</v>
      </c>
      <c r="G36" s="106" t="s">
        <v>51</v>
      </c>
      <c r="H36" s="118" t="s">
        <v>102</v>
      </c>
      <c r="I36" s="106"/>
      <c r="J36" s="159">
        <v>1</v>
      </c>
      <c r="K36" s="156">
        <f>'T-C.31'!K35</f>
        <v>15180000</v>
      </c>
      <c r="L36" s="156" t="s">
        <v>134</v>
      </c>
      <c r="M36" s="156"/>
      <c r="N36" s="159">
        <v>1</v>
      </c>
      <c r="O36" s="157">
        <f>'[4]RKA-SKPD 2.2'!$H$43</f>
        <v>16698000</v>
      </c>
    </row>
    <row r="37" spans="1:15" s="16" customFormat="1" ht="12.75">
      <c r="A37" s="104"/>
      <c r="B37" s="109"/>
      <c r="C37" s="109"/>
      <c r="D37" s="109"/>
      <c r="E37" s="109"/>
      <c r="F37" s="109"/>
      <c r="G37" s="106"/>
      <c r="H37" s="108"/>
      <c r="I37" s="108"/>
      <c r="J37" s="30"/>
      <c r="K37" s="20"/>
      <c r="L37" s="108"/>
      <c r="M37" s="20"/>
      <c r="N37" s="30"/>
      <c r="O37" s="152"/>
    </row>
    <row r="38" spans="1:15" s="16" customFormat="1" ht="51">
      <c r="A38" s="110">
        <v>3</v>
      </c>
      <c r="B38" s="111" t="s">
        <v>40</v>
      </c>
      <c r="C38" s="111" t="s">
        <v>40</v>
      </c>
      <c r="D38" s="111">
        <v>14</v>
      </c>
      <c r="E38" s="111" t="s">
        <v>59</v>
      </c>
      <c r="F38" s="112"/>
      <c r="G38" s="113" t="s">
        <v>23</v>
      </c>
      <c r="H38" s="114" t="s">
        <v>103</v>
      </c>
      <c r="I38" s="115" t="s">
        <v>288</v>
      </c>
      <c r="J38" s="116">
        <v>0.5</v>
      </c>
      <c r="K38" s="117">
        <f>SUM(K39:K39)</f>
        <v>22000000</v>
      </c>
      <c r="L38" s="113"/>
      <c r="M38" s="117"/>
      <c r="N38" s="116">
        <v>0.5</v>
      </c>
      <c r="O38" s="153">
        <f>SUM(O39:O39)</f>
        <v>24200000</v>
      </c>
    </row>
    <row r="39" spans="1:15" s="16" customFormat="1" ht="25.5">
      <c r="A39" s="104">
        <v>3</v>
      </c>
      <c r="B39" s="105" t="s">
        <v>40</v>
      </c>
      <c r="C39" s="105" t="s">
        <v>40</v>
      </c>
      <c r="D39" s="105">
        <v>14</v>
      </c>
      <c r="E39" s="105" t="s">
        <v>59</v>
      </c>
      <c r="F39" s="105" t="s">
        <v>59</v>
      </c>
      <c r="G39" s="106" t="s">
        <v>52</v>
      </c>
      <c r="H39" s="121" t="s">
        <v>143</v>
      </c>
      <c r="I39" s="107"/>
      <c r="J39" s="159">
        <f>'T-C.31'!J37</f>
        <v>1</v>
      </c>
      <c r="K39" s="155">
        <f>'T-C.31'!K38</f>
        <v>22000000</v>
      </c>
      <c r="L39" s="155" t="s">
        <v>134</v>
      </c>
      <c r="M39" s="155"/>
      <c r="N39" s="159">
        <f>'RENSTRA_Form.T.III.C.74'!O36</f>
        <v>1</v>
      </c>
      <c r="O39" s="183">
        <f>'[4]RKA-SKPD 2.2'!$H$46</f>
        <v>24200000</v>
      </c>
    </row>
    <row r="40" spans="1:15" s="16" customFormat="1" ht="12.75">
      <c r="A40" s="104"/>
      <c r="B40" s="109"/>
      <c r="C40" s="109"/>
      <c r="D40" s="109"/>
      <c r="E40" s="105"/>
      <c r="F40" s="105"/>
      <c r="G40" s="106"/>
      <c r="H40" s="108"/>
      <c r="I40" s="108"/>
      <c r="J40" s="30"/>
      <c r="K40" s="20"/>
      <c r="L40" s="106"/>
      <c r="M40" s="20"/>
      <c r="N40" s="30"/>
      <c r="O40" s="152"/>
    </row>
    <row r="41" spans="1:15" s="16" customFormat="1" ht="76.5">
      <c r="A41" s="110">
        <v>3</v>
      </c>
      <c r="B41" s="111" t="s">
        <v>40</v>
      </c>
      <c r="C41" s="111" t="s">
        <v>40</v>
      </c>
      <c r="D41" s="111">
        <v>14</v>
      </c>
      <c r="E41" s="111">
        <v>15</v>
      </c>
      <c r="F41" s="112"/>
      <c r="G41" s="122" t="s">
        <v>147</v>
      </c>
      <c r="H41" s="123" t="s">
        <v>148</v>
      </c>
      <c r="I41" s="115" t="s">
        <v>288</v>
      </c>
      <c r="J41" s="116">
        <v>1</v>
      </c>
      <c r="K41" s="117">
        <f>SUM(K42:K42)</f>
        <v>110770000</v>
      </c>
      <c r="L41" s="113"/>
      <c r="M41" s="117"/>
      <c r="N41" s="120"/>
      <c r="O41" s="153">
        <f>SUM(O42)</f>
        <v>121847000</v>
      </c>
    </row>
    <row r="42" spans="1:15" s="15" customFormat="1" ht="25.5">
      <c r="A42" s="104">
        <v>3</v>
      </c>
      <c r="B42" s="105" t="s">
        <v>40</v>
      </c>
      <c r="C42" s="105" t="s">
        <v>40</v>
      </c>
      <c r="D42" s="105">
        <v>14</v>
      </c>
      <c r="E42" s="105">
        <v>15</v>
      </c>
      <c r="F42" s="105" t="s">
        <v>69</v>
      </c>
      <c r="G42" s="106" t="s">
        <v>279</v>
      </c>
      <c r="H42" s="32" t="s">
        <v>246</v>
      </c>
      <c r="I42" s="107"/>
      <c r="J42" s="156" t="str">
        <f>'T-C.31'!J41</f>
        <v>1 Laporan</v>
      </c>
      <c r="K42" s="156">
        <f>'[4]RKA-SKPD 2.2'!$G$49</f>
        <v>110770000</v>
      </c>
      <c r="L42" s="156" t="s">
        <v>134</v>
      </c>
      <c r="M42" s="156"/>
      <c r="N42" s="159">
        <f>'RENSTRA_Form.T.III.C.74'!O41</f>
        <v>1</v>
      </c>
      <c r="O42" s="157">
        <f>'[4]RKA-SKPD 2.2'!$H$49</f>
        <v>121847000</v>
      </c>
    </row>
    <row r="43" spans="1:15" s="16" customFormat="1" ht="15">
      <c r="A43" s="104"/>
      <c r="B43" s="109"/>
      <c r="C43" s="109"/>
      <c r="D43" s="109"/>
      <c r="E43" s="105"/>
      <c r="F43" s="105"/>
      <c r="G43" s="106"/>
      <c r="H43" s="32"/>
      <c r="I43" s="107"/>
      <c r="J43" s="19"/>
      <c r="K43" s="20"/>
      <c r="L43" s="31"/>
      <c r="M43" s="20"/>
      <c r="N43" s="19"/>
      <c r="O43" s="152"/>
    </row>
    <row r="44" spans="1:15" s="16" customFormat="1" ht="38.25">
      <c r="A44" s="110">
        <v>3</v>
      </c>
      <c r="B44" s="111" t="s">
        <v>40</v>
      </c>
      <c r="C44" s="111" t="s">
        <v>40</v>
      </c>
      <c r="D44" s="111">
        <v>14</v>
      </c>
      <c r="E44" s="111" t="s">
        <v>58</v>
      </c>
      <c r="F44" s="112"/>
      <c r="G44" s="113" t="s">
        <v>152</v>
      </c>
      <c r="H44" s="113" t="s">
        <v>153</v>
      </c>
      <c r="I44" s="115" t="s">
        <v>288</v>
      </c>
      <c r="J44" s="116">
        <v>1</v>
      </c>
      <c r="K44" s="117">
        <f>SUM(K45:K45)</f>
        <v>66225500</v>
      </c>
      <c r="L44" s="113"/>
      <c r="M44" s="117"/>
      <c r="N44" s="120"/>
      <c r="O44" s="153">
        <f>SUM(O45:O45)</f>
        <v>72848050</v>
      </c>
    </row>
    <row r="45" spans="1:15" s="16" customFormat="1" ht="25.5">
      <c r="A45" s="104">
        <v>3</v>
      </c>
      <c r="B45" s="105" t="s">
        <v>40</v>
      </c>
      <c r="C45" s="105" t="s">
        <v>40</v>
      </c>
      <c r="D45" s="105">
        <v>14</v>
      </c>
      <c r="E45" s="105">
        <v>18</v>
      </c>
      <c r="F45" s="105" t="s">
        <v>54</v>
      </c>
      <c r="G45" s="106" t="s">
        <v>154</v>
      </c>
      <c r="H45" s="106"/>
      <c r="I45" s="106"/>
      <c r="J45" s="176">
        <v>1</v>
      </c>
      <c r="K45" s="155">
        <f>'T-C.31'!K45</f>
        <v>66225500</v>
      </c>
      <c r="L45" s="155" t="s">
        <v>134</v>
      </c>
      <c r="M45" s="155"/>
      <c r="N45" s="177">
        <f>'RENSTRA_Form.T.III.C.74'!O44</f>
        <v>1</v>
      </c>
      <c r="O45" s="181">
        <f>'[4]RKA-SKPD 2.2'!$H$52</f>
        <v>72848050</v>
      </c>
    </row>
    <row r="46" spans="1:15" s="16" customFormat="1" ht="12.75">
      <c r="A46" s="104"/>
      <c r="B46" s="109"/>
      <c r="C46" s="109"/>
      <c r="D46" s="109"/>
      <c r="E46" s="105"/>
      <c r="F46" s="105"/>
      <c r="G46" s="106"/>
      <c r="H46" s="108"/>
      <c r="I46" s="108"/>
      <c r="J46" s="30"/>
      <c r="K46" s="20"/>
      <c r="L46" s="106"/>
      <c r="M46" s="20"/>
      <c r="N46" s="30"/>
      <c r="O46" s="152"/>
    </row>
    <row r="47" spans="1:15" s="16" customFormat="1" ht="38.25">
      <c r="A47" s="110">
        <v>3</v>
      </c>
      <c r="B47" s="111" t="s">
        <v>40</v>
      </c>
      <c r="C47" s="111" t="s">
        <v>40</v>
      </c>
      <c r="D47" s="111">
        <v>14</v>
      </c>
      <c r="E47" s="111">
        <v>16</v>
      </c>
      <c r="F47" s="112"/>
      <c r="G47" s="113" t="s">
        <v>155</v>
      </c>
      <c r="H47" s="113" t="s">
        <v>156</v>
      </c>
      <c r="I47" s="115" t="s">
        <v>288</v>
      </c>
      <c r="J47" s="116">
        <v>1</v>
      </c>
      <c r="K47" s="117">
        <f>SUM(K48:K48)</f>
        <v>31515000</v>
      </c>
      <c r="L47" s="113"/>
      <c r="M47" s="117"/>
      <c r="N47" s="116">
        <v>1</v>
      </c>
      <c r="O47" s="153">
        <f>SUM(O48:O48)</f>
        <v>34666500</v>
      </c>
    </row>
    <row r="48" spans="1:15" s="15" customFormat="1" ht="25.5">
      <c r="A48" s="104">
        <v>3</v>
      </c>
      <c r="B48" s="105" t="s">
        <v>40</v>
      </c>
      <c r="C48" s="105" t="s">
        <v>40</v>
      </c>
      <c r="D48" s="105">
        <v>14</v>
      </c>
      <c r="E48" s="105">
        <v>16</v>
      </c>
      <c r="F48" s="105">
        <v>16</v>
      </c>
      <c r="G48" s="106" t="s">
        <v>157</v>
      </c>
      <c r="H48" s="106" t="s">
        <v>158</v>
      </c>
      <c r="I48" s="106"/>
      <c r="J48" s="155" t="str">
        <f>'T-C.31'!J48</f>
        <v>12 bulan</v>
      </c>
      <c r="K48" s="155">
        <f>'T-C.31'!K48</f>
        <v>31515000</v>
      </c>
      <c r="L48" s="155" t="s">
        <v>134</v>
      </c>
      <c r="M48" s="155"/>
      <c r="N48" s="177">
        <f>'RENSTRA_Form.T.III.C.74'!O47</f>
        <v>1</v>
      </c>
      <c r="O48" s="181">
        <f>'[4]RKA-SKPD 2.2'!$H$55</f>
        <v>34666500</v>
      </c>
    </row>
    <row r="49" spans="1:15" s="16" customFormat="1" ht="38.25">
      <c r="A49" s="110">
        <v>3</v>
      </c>
      <c r="B49" s="111" t="s">
        <v>40</v>
      </c>
      <c r="C49" s="111" t="s">
        <v>40</v>
      </c>
      <c r="D49" s="111">
        <v>14</v>
      </c>
      <c r="E49" s="111">
        <v>20</v>
      </c>
      <c r="F49" s="112"/>
      <c r="G49" s="113" t="s">
        <v>159</v>
      </c>
      <c r="H49" s="113" t="s">
        <v>160</v>
      </c>
      <c r="I49" s="115" t="s">
        <v>288</v>
      </c>
      <c r="J49" s="136" t="str">
        <f>J50</f>
        <v>Peringkat 3</v>
      </c>
      <c r="K49" s="117">
        <f>SUM(K50:K50)</f>
        <v>210000000</v>
      </c>
      <c r="L49" s="113"/>
      <c r="M49" s="117"/>
      <c r="N49" s="116" t="str">
        <f>N50</f>
        <v>Peringkat 3</v>
      </c>
      <c r="O49" s="153">
        <f>SUM(O50:O50)</f>
        <v>150000000</v>
      </c>
    </row>
    <row r="50" spans="1:15" s="15" customFormat="1" ht="21.75" customHeight="1">
      <c r="A50" s="170">
        <v>3</v>
      </c>
      <c r="B50" s="160" t="s">
        <v>40</v>
      </c>
      <c r="C50" s="160" t="s">
        <v>40</v>
      </c>
      <c r="D50" s="160">
        <v>14</v>
      </c>
      <c r="E50" s="160">
        <v>20</v>
      </c>
      <c r="F50" s="160" t="s">
        <v>69</v>
      </c>
      <c r="G50" s="161" t="s">
        <v>161</v>
      </c>
      <c r="H50" s="161" t="s">
        <v>160</v>
      </c>
      <c r="I50" s="161"/>
      <c r="J50" s="171" t="str">
        <f>'T-C.31'!J50</f>
        <v>Peringkat 3</v>
      </c>
      <c r="K50" s="171">
        <f>'T-C.31'!K50</f>
        <v>210000000</v>
      </c>
      <c r="L50" s="155" t="s">
        <v>134</v>
      </c>
      <c r="M50" s="171"/>
      <c r="N50" s="178" t="str">
        <f>'RENSTRA_Form.T.III.C.74'!O50</f>
        <v>Peringkat 3</v>
      </c>
      <c r="O50" s="184">
        <f>'[4]RKA-SKPD 2.2'!$H$58</f>
        <v>150000000</v>
      </c>
    </row>
    <row r="51" spans="1:15" s="15" customFormat="1" ht="21.75" customHeight="1">
      <c r="A51" s="147"/>
      <c r="B51" s="17"/>
      <c r="C51" s="17"/>
      <c r="D51" s="17"/>
      <c r="E51" s="17"/>
      <c r="F51" s="17"/>
      <c r="G51" s="148"/>
      <c r="H51" s="148"/>
      <c r="I51" s="148"/>
      <c r="J51" s="162"/>
      <c r="K51" s="162"/>
      <c r="L51" s="162"/>
      <c r="M51" s="162"/>
      <c r="N51" s="162"/>
      <c r="O51" s="162"/>
    </row>
    <row r="52" spans="1:15" s="16" customFormat="1" ht="38.25">
      <c r="A52" s="110">
        <v>3</v>
      </c>
      <c r="B52" s="111" t="s">
        <v>40</v>
      </c>
      <c r="C52" s="111" t="s">
        <v>40</v>
      </c>
      <c r="D52" s="111">
        <v>14</v>
      </c>
      <c r="E52" s="111">
        <v>19</v>
      </c>
      <c r="F52" s="112"/>
      <c r="G52" s="113" t="s">
        <v>145</v>
      </c>
      <c r="H52" s="113" t="s">
        <v>162</v>
      </c>
      <c r="I52" s="115" t="s">
        <v>288</v>
      </c>
      <c r="J52" s="116">
        <v>1</v>
      </c>
      <c r="K52" s="117">
        <f>SUM(K53:K54)</f>
        <v>158235000</v>
      </c>
      <c r="L52" s="113"/>
      <c r="M52" s="117"/>
      <c r="N52" s="116">
        <v>1</v>
      </c>
      <c r="O52" s="153">
        <f>SUM(O53:O54)</f>
        <v>174058500</v>
      </c>
    </row>
    <row r="53" spans="1:15" s="16" customFormat="1" ht="25.5">
      <c r="A53" s="104">
        <v>3</v>
      </c>
      <c r="B53" s="105" t="s">
        <v>40</v>
      </c>
      <c r="C53" s="105" t="s">
        <v>40</v>
      </c>
      <c r="D53" s="105">
        <v>14</v>
      </c>
      <c r="E53" s="105">
        <v>19</v>
      </c>
      <c r="F53" s="105" t="s">
        <v>60</v>
      </c>
      <c r="G53" s="106" t="s">
        <v>163</v>
      </c>
      <c r="H53" s="106" t="s">
        <v>164</v>
      </c>
      <c r="I53" s="106"/>
      <c r="J53" s="155" t="str">
        <f>'T-C.31'!J53</f>
        <v>Peringkat 3</v>
      </c>
      <c r="K53" s="155">
        <f>'T-C.31'!K53</f>
        <v>158235000</v>
      </c>
      <c r="L53" s="155" t="s">
        <v>134</v>
      </c>
      <c r="M53" s="155"/>
      <c r="N53" s="177" t="str">
        <f>'RENSTRA_Form.T.III.C.74'!O53</f>
        <v>Peringkat 3</v>
      </c>
      <c r="O53" s="181">
        <f>'[4]RKA-SKPD 2.2'!$H$61</f>
        <v>174058500</v>
      </c>
    </row>
    <row r="54" spans="1:15" s="15" customFormat="1" ht="12.75">
      <c r="A54" s="104"/>
      <c r="B54" s="109"/>
      <c r="C54" s="109"/>
      <c r="D54" s="109"/>
      <c r="E54" s="109"/>
      <c r="F54" s="109"/>
      <c r="G54" s="106"/>
      <c r="H54" s="108"/>
      <c r="I54" s="108"/>
      <c r="J54" s="30"/>
      <c r="K54" s="20"/>
      <c r="L54" s="108"/>
      <c r="M54" s="20"/>
      <c r="N54" s="30"/>
      <c r="O54" s="152"/>
    </row>
    <row r="55" spans="1:15" s="16" customFormat="1" ht="25.5">
      <c r="A55" s="104">
        <v>3</v>
      </c>
      <c r="B55" s="105" t="s">
        <v>40</v>
      </c>
      <c r="C55" s="105" t="s">
        <v>40</v>
      </c>
      <c r="D55" s="105">
        <v>14</v>
      </c>
      <c r="E55" s="105">
        <v>20</v>
      </c>
      <c r="F55" s="105"/>
      <c r="G55" s="106" t="str">
        <f>'T-C.31'!D58</f>
        <v>Terlaksananya HUT RI Kecamatan</v>
      </c>
      <c r="H55" s="106" t="s">
        <v>261</v>
      </c>
      <c r="I55" s="107"/>
      <c r="J55" s="177">
        <v>1</v>
      </c>
      <c r="K55" s="155">
        <f>'T-C.31'!K58</f>
        <v>34870000</v>
      </c>
      <c r="L55" s="155" t="s">
        <v>134</v>
      </c>
      <c r="M55" s="155"/>
      <c r="N55" s="177">
        <v>1</v>
      </c>
      <c r="O55" s="181">
        <f>'[4]RKA-SKPD 2.2'!$H$65</f>
        <v>38357000</v>
      </c>
    </row>
    <row r="56" spans="1:15" s="15" customFormat="1" ht="12.75">
      <c r="A56" s="104"/>
      <c r="B56" s="109"/>
      <c r="C56" s="109"/>
      <c r="D56" s="109"/>
      <c r="E56" s="109"/>
      <c r="F56" s="105"/>
      <c r="G56" s="106"/>
      <c r="H56" s="106"/>
      <c r="I56" s="106"/>
      <c r="J56" s="19"/>
      <c r="K56" s="20"/>
      <c r="L56" s="125"/>
      <c r="M56" s="20"/>
      <c r="N56" s="19"/>
      <c r="O56" s="152"/>
    </row>
    <row r="57" spans="1:15" s="16" customFormat="1" ht="38.25">
      <c r="A57" s="110">
        <v>3</v>
      </c>
      <c r="B57" s="111" t="s">
        <v>40</v>
      </c>
      <c r="C57" s="111" t="s">
        <v>40</v>
      </c>
      <c r="D57" s="111">
        <v>14</v>
      </c>
      <c r="E57" s="111">
        <v>28</v>
      </c>
      <c r="F57" s="112"/>
      <c r="G57" s="113" t="s">
        <v>62</v>
      </c>
      <c r="H57" s="113"/>
      <c r="I57" s="115" t="s">
        <v>288</v>
      </c>
      <c r="J57" s="124" t="s">
        <v>167</v>
      </c>
      <c r="K57" s="117">
        <f>SUM(K58:K58)</f>
        <v>15840000</v>
      </c>
      <c r="L57" s="113"/>
      <c r="M57" s="117"/>
      <c r="N57" s="120"/>
      <c r="O57" s="153">
        <f>SUM(O58:O58)</f>
        <v>17424000</v>
      </c>
    </row>
    <row r="58" spans="1:15" s="16" customFormat="1" ht="38.25">
      <c r="A58" s="104">
        <v>3</v>
      </c>
      <c r="B58" s="105" t="s">
        <v>40</v>
      </c>
      <c r="C58" s="105" t="s">
        <v>40</v>
      </c>
      <c r="D58" s="105">
        <v>14</v>
      </c>
      <c r="E58" s="105">
        <v>28</v>
      </c>
      <c r="F58" s="105">
        <v>22</v>
      </c>
      <c r="G58" s="106" t="s">
        <v>165</v>
      </c>
      <c r="H58" s="106" t="s">
        <v>166</v>
      </c>
      <c r="I58" s="107"/>
      <c r="J58" s="155">
        <f>'T-C.31'!J61</f>
        <v>1</v>
      </c>
      <c r="K58" s="155">
        <f>'T-C.31'!K61</f>
        <v>15840000</v>
      </c>
      <c r="L58" s="155" t="s">
        <v>134</v>
      </c>
      <c r="M58" s="155"/>
      <c r="N58" s="177">
        <f>'RENSTRA_Form.T.III.C.74'!O57</f>
        <v>1</v>
      </c>
      <c r="O58" s="181">
        <f>'[4]RKA-SKPD 2.2'!$H$68</f>
        <v>17424000</v>
      </c>
    </row>
    <row r="59" spans="1:15" s="15" customFormat="1" ht="12.75">
      <c r="A59" s="104"/>
      <c r="B59" s="109"/>
      <c r="C59" s="109"/>
      <c r="D59" s="109"/>
      <c r="E59" s="109"/>
      <c r="F59" s="105"/>
      <c r="G59" s="106"/>
      <c r="H59" s="106"/>
      <c r="I59" s="106"/>
      <c r="J59" s="19"/>
      <c r="K59" s="20"/>
      <c r="L59" s="125"/>
      <c r="M59" s="20"/>
      <c r="N59" s="19"/>
      <c r="O59" s="152"/>
    </row>
    <row r="60" spans="1:15" s="16" customFormat="1" ht="38.25">
      <c r="A60" s="110">
        <v>3</v>
      </c>
      <c r="B60" s="111" t="s">
        <v>40</v>
      </c>
      <c r="C60" s="111" t="s">
        <v>40</v>
      </c>
      <c r="D60" s="111">
        <v>14</v>
      </c>
      <c r="E60" s="112">
        <v>29</v>
      </c>
      <c r="F60" s="112"/>
      <c r="G60" s="113" t="s">
        <v>168</v>
      </c>
      <c r="H60" s="113"/>
      <c r="I60" s="115" t="s">
        <v>288</v>
      </c>
      <c r="J60" s="116">
        <v>1</v>
      </c>
      <c r="K60" s="117">
        <f>SUM(K61:K61)</f>
        <v>15840000</v>
      </c>
      <c r="L60" s="113"/>
      <c r="M60" s="117"/>
      <c r="N60" s="120"/>
      <c r="O60" s="153">
        <f>SUM(O61:O61)</f>
        <v>17424000</v>
      </c>
    </row>
    <row r="61" spans="1:15" s="16" customFormat="1" ht="38.25">
      <c r="A61" s="104">
        <v>3</v>
      </c>
      <c r="B61" s="105" t="s">
        <v>40</v>
      </c>
      <c r="C61" s="105" t="s">
        <v>40</v>
      </c>
      <c r="D61" s="105">
        <v>14</v>
      </c>
      <c r="E61" s="109">
        <v>29</v>
      </c>
      <c r="F61" s="105">
        <v>34</v>
      </c>
      <c r="G61" s="18" t="s">
        <v>169</v>
      </c>
      <c r="H61" s="18" t="s">
        <v>170</v>
      </c>
      <c r="I61" s="18"/>
      <c r="J61" s="177">
        <v>1</v>
      </c>
      <c r="K61" s="155">
        <f>'T-C.31'!K64</f>
        <v>15840000</v>
      </c>
      <c r="L61" s="155" t="s">
        <v>134</v>
      </c>
      <c r="M61" s="155"/>
      <c r="N61" s="177"/>
      <c r="O61" s="181">
        <f>'[4]RKA-SKPD 2.2'!$H$71</f>
        <v>17424000</v>
      </c>
    </row>
    <row r="62" spans="1:15" s="16" customFormat="1" ht="13.5" customHeight="1" thickBot="1">
      <c r="A62" s="128"/>
      <c r="B62" s="129"/>
      <c r="C62" s="129"/>
      <c r="D62" s="129"/>
      <c r="E62" s="129"/>
      <c r="F62" s="130"/>
      <c r="G62" s="131"/>
      <c r="H62" s="131"/>
      <c r="I62" s="131"/>
      <c r="J62" s="132"/>
      <c r="K62" s="133"/>
      <c r="L62" s="134"/>
      <c r="M62" s="133"/>
      <c r="N62" s="132"/>
      <c r="O62" s="154"/>
    </row>
    <row r="63" spans="1:15" s="16" customFormat="1" ht="32.25" customHeight="1" thickBot="1">
      <c r="A63" s="44" t="s">
        <v>76</v>
      </c>
      <c r="B63" s="39"/>
      <c r="C63" s="39"/>
      <c r="D63" s="39"/>
      <c r="E63" s="39"/>
      <c r="F63" s="39"/>
      <c r="G63" s="23"/>
      <c r="H63" s="23"/>
      <c r="I63" s="23"/>
      <c r="J63" s="23"/>
      <c r="K63" s="143">
        <f>K60+K57+K52+K49+K47+K41+K38+K35+K25+K13+K44</f>
        <v>1269530383.2</v>
      </c>
      <c r="L63" s="144"/>
      <c r="M63" s="143"/>
      <c r="N63" s="143"/>
      <c r="O63" s="143">
        <f>O60+O57+O52+O49+O47+O41+O38+O35+O25+O13+O44</f>
        <v>1315505421.52</v>
      </c>
    </row>
    <row r="64" spans="1:15" s="16" customFormat="1" ht="2.25" customHeight="1" thickTop="1">
      <c r="A64" s="40"/>
      <c r="B64" s="37"/>
      <c r="C64" s="37"/>
      <c r="D64" s="37"/>
      <c r="E64" s="37"/>
      <c r="F64" s="37"/>
      <c r="G64" s="9"/>
      <c r="H64" s="1"/>
      <c r="I64" s="1"/>
      <c r="J64" s="4"/>
      <c r="K64" s="9"/>
      <c r="L64" s="1"/>
      <c r="M64" s="6"/>
      <c r="N64" s="6"/>
      <c r="O64" s="6"/>
    </row>
    <row r="65" spans="10:12" ht="15">
      <c r="J65" s="1"/>
      <c r="K65" s="22"/>
      <c r="L65" s="22"/>
    </row>
    <row r="66" spans="10:12" ht="15">
      <c r="J66" s="1"/>
      <c r="K66" s="22"/>
      <c r="L66" s="22"/>
    </row>
    <row r="67" spans="10:12" ht="15">
      <c r="J67" s="1"/>
      <c r="K67" s="22"/>
      <c r="L67" s="22"/>
    </row>
    <row r="68" spans="10:12" ht="15">
      <c r="J68" s="1"/>
      <c r="K68" s="22"/>
      <c r="L68" s="22"/>
    </row>
    <row r="69" spans="10:12" ht="15">
      <c r="J69" s="1"/>
      <c r="K69" s="22"/>
      <c r="L69" s="22"/>
    </row>
    <row r="70" spans="10:12" ht="15">
      <c r="J70" s="1"/>
      <c r="K70" s="22"/>
      <c r="L70" s="22"/>
    </row>
    <row r="71" spans="10:12" ht="15">
      <c r="J71" s="1"/>
      <c r="K71" s="22"/>
      <c r="L71" s="22"/>
    </row>
    <row r="72" spans="10:12" ht="15">
      <c r="J72" s="1"/>
      <c r="K72" s="22"/>
      <c r="L72" s="22"/>
    </row>
    <row r="73" spans="10:12" ht="15">
      <c r="J73" s="1"/>
      <c r="K73" s="22"/>
      <c r="L73" s="22"/>
    </row>
    <row r="74" spans="10:12" ht="15">
      <c r="J74" s="1"/>
      <c r="K74" s="22"/>
      <c r="L74" s="22"/>
    </row>
    <row r="75" spans="10:12" ht="15">
      <c r="J75" s="1"/>
      <c r="K75" s="22"/>
      <c r="L75" s="22"/>
    </row>
    <row r="76" spans="10:12" ht="15">
      <c r="J76" s="1"/>
      <c r="K76" s="22"/>
      <c r="L76" s="22"/>
    </row>
    <row r="77" spans="10:12" ht="15">
      <c r="J77" s="1"/>
      <c r="K77" s="22"/>
      <c r="L77" s="22"/>
    </row>
    <row r="78" spans="10:12" ht="15">
      <c r="J78" s="1"/>
      <c r="K78" s="22"/>
      <c r="L78" s="22"/>
    </row>
    <row r="79" spans="10:12" ht="15">
      <c r="J79" s="1"/>
      <c r="K79" s="22"/>
      <c r="L79" s="22"/>
    </row>
    <row r="80" spans="10:12" ht="15">
      <c r="J80" s="1"/>
      <c r="K80" s="22"/>
      <c r="L80" s="22"/>
    </row>
    <row r="81" spans="10:12" ht="15">
      <c r="J81" s="1"/>
      <c r="K81" s="22"/>
      <c r="L81" s="22"/>
    </row>
    <row r="82" spans="10:12" ht="15">
      <c r="J82"/>
      <c r="K82" s="22"/>
      <c r="L82" s="22"/>
    </row>
  </sheetData>
  <sheetProtection/>
  <mergeCells count="15">
    <mergeCell ref="A11:F11"/>
    <mergeCell ref="A4:L4"/>
    <mergeCell ref="A8:F10"/>
    <mergeCell ref="G8:G10"/>
    <mergeCell ref="H8:H10"/>
    <mergeCell ref="I8:L8"/>
    <mergeCell ref="A1:O1"/>
    <mergeCell ref="A2:O2"/>
    <mergeCell ref="A3:O3"/>
    <mergeCell ref="M8:M10"/>
    <mergeCell ref="N8:O8"/>
    <mergeCell ref="I9:I10"/>
    <mergeCell ref="J9:J10"/>
    <mergeCell ref="L9:L10"/>
    <mergeCell ref="N9:N10"/>
  </mergeCells>
  <printOptions/>
  <pageMargins left="0.4724409448818898" right="0.15748031496062992" top="0.4724409448818898" bottom="0.35433070866141736" header="0.31496062992125984" footer="0.2362204724409449"/>
  <pageSetup horizontalDpi="300" verticalDpi="300" orientation="landscape" paperSize="5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96"/>
  <sheetViews>
    <sheetView tabSelected="1" view="pageBreakPreview" zoomScale="85" zoomScaleNormal="80" zoomScaleSheetLayoutView="85" zoomScalePageLayoutView="0" workbookViewId="0" topLeftCell="A22">
      <selection activeCell="H8" sqref="H8:H10"/>
    </sheetView>
  </sheetViews>
  <sheetFormatPr defaultColWidth="9.140625" defaultRowHeight="15"/>
  <cols>
    <col min="1" max="2" width="3.57421875" style="1" customWidth="1"/>
    <col min="3" max="4" width="4.00390625" style="1" customWidth="1"/>
    <col min="5" max="5" width="3.00390625" style="1" customWidth="1"/>
    <col min="6" max="6" width="28.8515625" style="9" customWidth="1"/>
    <col min="7" max="7" width="30.8515625" style="1" customWidth="1"/>
    <col min="8" max="8" width="12.28125" style="1" customWidth="1"/>
    <col min="9" max="9" width="16.57421875" style="4" customWidth="1"/>
    <col min="10" max="10" width="13.7109375" style="9" customWidth="1"/>
    <col min="11" max="11" width="11.7109375" style="9" customWidth="1"/>
    <col min="12" max="12" width="14.00390625" style="9" customWidth="1"/>
    <col min="13" max="13" width="13.00390625" style="9" customWidth="1"/>
    <col min="14" max="14" width="13.57421875" style="9" customWidth="1"/>
    <col min="15" max="15" width="13.00390625" style="9" customWidth="1"/>
    <col min="16" max="16" width="13.140625" style="9" customWidth="1"/>
    <col min="17" max="17" width="13.00390625" style="9" customWidth="1"/>
    <col min="18" max="18" width="13.57421875" style="9" customWidth="1"/>
    <col min="19" max="19" width="13.00390625" style="9" customWidth="1"/>
    <col min="20" max="20" width="14.421875" style="9" customWidth="1"/>
    <col min="21" max="22" width="17.8515625" style="33" customWidth="1"/>
    <col min="23" max="16384" width="9.140625" style="1" customWidth="1"/>
  </cols>
  <sheetData>
    <row r="1" spans="1:22" ht="14.25">
      <c r="A1" s="538" t="s">
        <v>120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</row>
    <row r="2" spans="1:22" ht="14.25">
      <c r="A2" s="538" t="s">
        <v>287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</row>
    <row r="3" spans="1:22" ht="14.25">
      <c r="A3" s="538"/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</row>
    <row r="4" spans="1:22" ht="14.25">
      <c r="A4" s="538"/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</row>
    <row r="5" spans="1:22" ht="14.25">
      <c r="A5" s="320"/>
      <c r="B5" s="320"/>
      <c r="C5" s="320"/>
      <c r="D5" s="320"/>
      <c r="E5" s="320"/>
      <c r="F5" s="321"/>
      <c r="G5" s="320"/>
      <c r="H5" s="320"/>
      <c r="I5" s="320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2"/>
      <c r="V5" s="322"/>
    </row>
    <row r="6" spans="1:22" ht="14.25">
      <c r="A6" s="323" t="s">
        <v>204</v>
      </c>
      <c r="B6" s="324"/>
      <c r="C6" s="324"/>
      <c r="D6" s="324"/>
      <c r="E6" s="324"/>
      <c r="F6" s="325"/>
      <c r="G6" s="324"/>
      <c r="H6" s="324"/>
      <c r="I6" s="326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7"/>
      <c r="V6" s="327"/>
    </row>
    <row r="7" spans="1:22" ht="15" thickBot="1">
      <c r="A7" s="323"/>
      <c r="B7" s="324"/>
      <c r="C7" s="324"/>
      <c r="D7" s="324"/>
      <c r="E7" s="324"/>
      <c r="F7" s="325"/>
      <c r="G7" s="324"/>
      <c r="H7" s="324"/>
      <c r="I7" s="326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7"/>
      <c r="V7" s="327"/>
    </row>
    <row r="8" spans="1:22" ht="23.25" customHeight="1" thickTop="1">
      <c r="A8" s="542" t="s">
        <v>0</v>
      </c>
      <c r="B8" s="543"/>
      <c r="C8" s="543"/>
      <c r="D8" s="543"/>
      <c r="E8" s="544"/>
      <c r="F8" s="529" t="s">
        <v>121</v>
      </c>
      <c r="G8" s="529" t="s">
        <v>122</v>
      </c>
      <c r="H8" s="529" t="s">
        <v>123</v>
      </c>
      <c r="I8" s="535" t="s">
        <v>124</v>
      </c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7"/>
      <c r="U8" s="531" t="s">
        <v>125</v>
      </c>
      <c r="V8" s="548" t="s">
        <v>105</v>
      </c>
    </row>
    <row r="9" spans="1:22" ht="26.25" customHeight="1">
      <c r="A9" s="545"/>
      <c r="B9" s="546"/>
      <c r="C9" s="546"/>
      <c r="D9" s="546"/>
      <c r="E9" s="547"/>
      <c r="F9" s="530"/>
      <c r="G9" s="530"/>
      <c r="H9" s="530"/>
      <c r="I9" s="525" t="s">
        <v>77</v>
      </c>
      <c r="J9" s="526"/>
      <c r="K9" s="525" t="s">
        <v>126</v>
      </c>
      <c r="L9" s="526"/>
      <c r="M9" s="525" t="s">
        <v>127</v>
      </c>
      <c r="N9" s="526"/>
      <c r="O9" s="525" t="s">
        <v>128</v>
      </c>
      <c r="P9" s="526"/>
      <c r="Q9" s="525" t="s">
        <v>129</v>
      </c>
      <c r="R9" s="526"/>
      <c r="S9" s="525" t="s">
        <v>130</v>
      </c>
      <c r="T9" s="526"/>
      <c r="U9" s="532"/>
      <c r="V9" s="549"/>
    </row>
    <row r="10" spans="1:22" ht="21" customHeight="1">
      <c r="A10" s="545"/>
      <c r="B10" s="546"/>
      <c r="C10" s="546"/>
      <c r="D10" s="546"/>
      <c r="E10" s="547"/>
      <c r="F10" s="530"/>
      <c r="G10" s="530"/>
      <c r="H10" s="530"/>
      <c r="I10" s="328" t="s">
        <v>71</v>
      </c>
      <c r="J10" s="329" t="s">
        <v>79</v>
      </c>
      <c r="K10" s="328" t="s">
        <v>71</v>
      </c>
      <c r="L10" s="329" t="s">
        <v>79</v>
      </c>
      <c r="M10" s="328" t="s">
        <v>71</v>
      </c>
      <c r="N10" s="329" t="s">
        <v>79</v>
      </c>
      <c r="O10" s="328" t="s">
        <v>71</v>
      </c>
      <c r="P10" s="329" t="s">
        <v>79</v>
      </c>
      <c r="Q10" s="328" t="s">
        <v>71</v>
      </c>
      <c r="R10" s="329" t="s">
        <v>79</v>
      </c>
      <c r="S10" s="328" t="s">
        <v>71</v>
      </c>
      <c r="T10" s="329" t="s">
        <v>79</v>
      </c>
      <c r="U10" s="532"/>
      <c r="V10" s="550"/>
    </row>
    <row r="11" spans="1:42" s="141" customFormat="1" ht="14.25">
      <c r="A11" s="533">
        <v>1</v>
      </c>
      <c r="B11" s="534"/>
      <c r="C11" s="534"/>
      <c r="D11" s="534"/>
      <c r="E11" s="528"/>
      <c r="F11" s="330">
        <v>2</v>
      </c>
      <c r="G11" s="331">
        <v>3</v>
      </c>
      <c r="H11" s="331">
        <v>4</v>
      </c>
      <c r="I11" s="527">
        <v>5</v>
      </c>
      <c r="J11" s="528"/>
      <c r="K11" s="527">
        <v>6</v>
      </c>
      <c r="L11" s="528"/>
      <c r="M11" s="527">
        <v>7</v>
      </c>
      <c r="N11" s="528"/>
      <c r="O11" s="527">
        <v>8</v>
      </c>
      <c r="P11" s="528"/>
      <c r="Q11" s="527">
        <v>9</v>
      </c>
      <c r="R11" s="528"/>
      <c r="S11" s="527">
        <v>10</v>
      </c>
      <c r="T11" s="528"/>
      <c r="U11" s="332">
        <v>11</v>
      </c>
      <c r="V11" s="333">
        <v>12</v>
      </c>
      <c r="AP11" s="296"/>
    </row>
    <row r="12" spans="1:22" s="15" customFormat="1" ht="12.75">
      <c r="A12" s="334" t="s">
        <v>40</v>
      </c>
      <c r="B12" s="335" t="s">
        <v>40</v>
      </c>
      <c r="C12" s="336"/>
      <c r="D12" s="335"/>
      <c r="E12" s="337"/>
      <c r="F12" s="338" t="s">
        <v>135</v>
      </c>
      <c r="G12" s="338"/>
      <c r="H12" s="338"/>
      <c r="I12" s="339"/>
      <c r="J12" s="338"/>
      <c r="K12" s="339"/>
      <c r="L12" s="338"/>
      <c r="M12" s="339"/>
      <c r="N12" s="338"/>
      <c r="O12" s="339"/>
      <c r="P12" s="338"/>
      <c r="Q12" s="339"/>
      <c r="R12" s="338"/>
      <c r="S12" s="339"/>
      <c r="T12" s="338"/>
      <c r="U12" s="340"/>
      <c r="V12" s="341"/>
    </row>
    <row r="13" spans="1:22" s="15" customFormat="1" ht="39.75" customHeight="1">
      <c r="A13" s="342" t="s">
        <v>40</v>
      </c>
      <c r="B13" s="343" t="s">
        <v>40</v>
      </c>
      <c r="C13" s="344">
        <v>14</v>
      </c>
      <c r="D13" s="343" t="s">
        <v>40</v>
      </c>
      <c r="E13" s="343"/>
      <c r="F13" s="345" t="s">
        <v>136</v>
      </c>
      <c r="G13" s="346" t="s">
        <v>93</v>
      </c>
      <c r="H13" s="347">
        <v>1</v>
      </c>
      <c r="I13" s="347">
        <v>1</v>
      </c>
      <c r="J13" s="348">
        <f>SUM(J14:J24)</f>
        <v>193157700</v>
      </c>
      <c r="K13" s="347">
        <v>1</v>
      </c>
      <c r="L13" s="348">
        <f>SUM(L14:L24)</f>
        <v>324951949</v>
      </c>
      <c r="M13" s="347">
        <v>1</v>
      </c>
      <c r="N13" s="348">
        <f>SUM(N14:N23)</f>
        <v>379563449</v>
      </c>
      <c r="O13" s="347">
        <v>1</v>
      </c>
      <c r="P13" s="348">
        <f>SUM(P14:P23)</f>
        <v>389005002</v>
      </c>
      <c r="Q13" s="347">
        <v>1</v>
      </c>
      <c r="R13" s="348">
        <f>SUM(R14:R23)</f>
        <v>644200000</v>
      </c>
      <c r="S13" s="347">
        <v>1</v>
      </c>
      <c r="T13" s="348">
        <f>SUM(T14:T23)</f>
        <v>1871668100</v>
      </c>
      <c r="U13" s="349">
        <v>1</v>
      </c>
      <c r="V13" s="350" t="s">
        <v>288</v>
      </c>
    </row>
    <row r="14" spans="1:22" s="16" customFormat="1" ht="17.25" customHeight="1">
      <c r="A14" s="351" t="s">
        <v>40</v>
      </c>
      <c r="B14" s="352" t="s">
        <v>40</v>
      </c>
      <c r="C14" s="352">
        <v>14</v>
      </c>
      <c r="D14" s="352" t="s">
        <v>40</v>
      </c>
      <c r="E14" s="352" t="s">
        <v>40</v>
      </c>
      <c r="F14" s="353" t="s">
        <v>41</v>
      </c>
      <c r="G14" s="354" t="s">
        <v>92</v>
      </c>
      <c r="H14" s="355">
        <v>1</v>
      </c>
      <c r="I14" s="356">
        <v>1</v>
      </c>
      <c r="J14" s="357">
        <f>'[5]Tabel T-C 28'!$F$15</f>
        <v>900000</v>
      </c>
      <c r="K14" s="356">
        <v>1</v>
      </c>
      <c r="L14" s="357">
        <f>'[5]Tabel T-C 28'!$H$15</f>
        <v>1350000</v>
      </c>
      <c r="M14" s="356">
        <v>1</v>
      </c>
      <c r="N14" s="357">
        <v>5350000</v>
      </c>
      <c r="O14" s="356">
        <v>1</v>
      </c>
      <c r="P14" s="357">
        <v>5400000</v>
      </c>
      <c r="Q14" s="356">
        <v>1</v>
      </c>
      <c r="R14" s="357">
        <v>2200000</v>
      </c>
      <c r="S14" s="356">
        <v>1</v>
      </c>
      <c r="T14" s="357">
        <f>J14+L14+N14+P14+R14</f>
        <v>15200000</v>
      </c>
      <c r="U14" s="358"/>
      <c r="V14" s="359"/>
    </row>
    <row r="15" spans="1:22" s="16" customFormat="1" ht="25.5">
      <c r="A15" s="351" t="s">
        <v>40</v>
      </c>
      <c r="B15" s="352" t="s">
        <v>40</v>
      </c>
      <c r="C15" s="352">
        <v>14</v>
      </c>
      <c r="D15" s="352" t="s">
        <v>40</v>
      </c>
      <c r="E15" s="352" t="s">
        <v>53</v>
      </c>
      <c r="F15" s="353" t="s">
        <v>42</v>
      </c>
      <c r="G15" s="354" t="s">
        <v>94</v>
      </c>
      <c r="H15" s="355">
        <v>1</v>
      </c>
      <c r="I15" s="356">
        <v>1</v>
      </c>
      <c r="J15" s="357">
        <f>'[5]Tabel T-C 28'!$F$22</f>
        <v>22500000</v>
      </c>
      <c r="K15" s="356">
        <v>1</v>
      </c>
      <c r="L15" s="357">
        <f>'[5]Tabel T-C 28'!$H$22</f>
        <v>35700000</v>
      </c>
      <c r="M15" s="356">
        <v>1</v>
      </c>
      <c r="N15" s="357">
        <v>35700000</v>
      </c>
      <c r="O15" s="356">
        <v>1</v>
      </c>
      <c r="P15" s="357">
        <v>34860000</v>
      </c>
      <c r="Q15" s="356">
        <v>1</v>
      </c>
      <c r="R15" s="357">
        <v>23000000</v>
      </c>
      <c r="S15" s="356">
        <v>1</v>
      </c>
      <c r="T15" s="357">
        <f aca="true" t="shared" si="0" ref="T15:T23">J15+L15+N15+P15+R15</f>
        <v>151760000</v>
      </c>
      <c r="U15" s="358"/>
      <c r="V15" s="359"/>
    </row>
    <row r="16" spans="1:22" s="16" customFormat="1" ht="25.5">
      <c r="A16" s="351" t="s">
        <v>40</v>
      </c>
      <c r="B16" s="352" t="s">
        <v>40</v>
      </c>
      <c r="C16" s="352">
        <v>14</v>
      </c>
      <c r="D16" s="352" t="s">
        <v>40</v>
      </c>
      <c r="E16" s="352" t="s">
        <v>54</v>
      </c>
      <c r="F16" s="353" t="s">
        <v>43</v>
      </c>
      <c r="G16" s="354" t="s">
        <v>95</v>
      </c>
      <c r="H16" s="355">
        <v>1</v>
      </c>
      <c r="I16" s="356">
        <v>1</v>
      </c>
      <c r="J16" s="357">
        <f>'[5]Tabel T-C 28'!$F$31</f>
        <v>25675000</v>
      </c>
      <c r="K16" s="356">
        <v>1</v>
      </c>
      <c r="L16" s="357">
        <f>'[5]Tabel T-C 28'!$H$31</f>
        <v>156650000</v>
      </c>
      <c r="M16" s="356">
        <v>1</v>
      </c>
      <c r="N16" s="357">
        <v>136910000</v>
      </c>
      <c r="O16" s="356">
        <v>1</v>
      </c>
      <c r="P16" s="357">
        <v>147900000</v>
      </c>
      <c r="Q16" s="356">
        <v>1</v>
      </c>
      <c r="R16" s="357">
        <v>350000000</v>
      </c>
      <c r="S16" s="356">
        <v>1</v>
      </c>
      <c r="T16" s="357">
        <f t="shared" si="0"/>
        <v>817135000</v>
      </c>
      <c r="U16" s="358"/>
      <c r="V16" s="359"/>
    </row>
    <row r="17" spans="1:22" s="16" customFormat="1" ht="25.5">
      <c r="A17" s="351" t="s">
        <v>40</v>
      </c>
      <c r="B17" s="352" t="s">
        <v>40</v>
      </c>
      <c r="C17" s="352">
        <v>14</v>
      </c>
      <c r="D17" s="352" t="s">
        <v>40</v>
      </c>
      <c r="E17" s="352" t="s">
        <v>55</v>
      </c>
      <c r="F17" s="353" t="s">
        <v>44</v>
      </c>
      <c r="G17" s="354" t="s">
        <v>96</v>
      </c>
      <c r="H17" s="355">
        <v>1</v>
      </c>
      <c r="I17" s="356">
        <v>1</v>
      </c>
      <c r="J17" s="357">
        <f>'[5]Tabel T-C 28'!$F$38</f>
        <v>7757800</v>
      </c>
      <c r="K17" s="356">
        <v>1</v>
      </c>
      <c r="L17" s="357">
        <f>'[5]Tabel T-C 28'!$H$38</f>
        <v>14906299</v>
      </c>
      <c r="M17" s="356">
        <v>1</v>
      </c>
      <c r="N17" s="357">
        <v>14906299</v>
      </c>
      <c r="O17" s="356">
        <v>1</v>
      </c>
      <c r="P17" s="357">
        <v>18924421</v>
      </c>
      <c r="Q17" s="356">
        <v>1</v>
      </c>
      <c r="R17" s="357">
        <v>30000000</v>
      </c>
      <c r="S17" s="356">
        <v>1</v>
      </c>
      <c r="T17" s="357">
        <f t="shared" si="0"/>
        <v>86494819</v>
      </c>
      <c r="U17" s="358"/>
      <c r="V17" s="359"/>
    </row>
    <row r="18" spans="1:22" s="16" customFormat="1" ht="25.5">
      <c r="A18" s="351" t="s">
        <v>40</v>
      </c>
      <c r="B18" s="352" t="s">
        <v>40</v>
      </c>
      <c r="C18" s="352">
        <v>14</v>
      </c>
      <c r="D18" s="352" t="s">
        <v>40</v>
      </c>
      <c r="E18" s="352">
        <v>10</v>
      </c>
      <c r="F18" s="353" t="s">
        <v>45</v>
      </c>
      <c r="G18" s="354" t="s">
        <v>88</v>
      </c>
      <c r="H18" s="355">
        <v>1</v>
      </c>
      <c r="I18" s="356">
        <v>1</v>
      </c>
      <c r="J18" s="357">
        <f>'[5]Tabel T-C 28'!$F$46</f>
        <v>5118300</v>
      </c>
      <c r="K18" s="356">
        <v>1</v>
      </c>
      <c r="L18" s="357">
        <f>'[5]Tabel T-C 28'!$H$46</f>
        <v>23653750</v>
      </c>
      <c r="M18" s="356">
        <v>1</v>
      </c>
      <c r="N18" s="357">
        <v>27655250</v>
      </c>
      <c r="O18" s="356">
        <v>1</v>
      </c>
      <c r="P18" s="357">
        <v>43068315</v>
      </c>
      <c r="Q18" s="356">
        <v>1</v>
      </c>
      <c r="R18" s="357">
        <v>23000000</v>
      </c>
      <c r="S18" s="356">
        <v>1</v>
      </c>
      <c r="T18" s="357">
        <f t="shared" si="0"/>
        <v>122495615</v>
      </c>
      <c r="U18" s="358"/>
      <c r="V18" s="359"/>
    </row>
    <row r="19" spans="1:22" s="16" customFormat="1" ht="25.5">
      <c r="A19" s="351" t="s">
        <v>40</v>
      </c>
      <c r="B19" s="352" t="s">
        <v>40</v>
      </c>
      <c r="C19" s="352">
        <v>14</v>
      </c>
      <c r="D19" s="352" t="s">
        <v>40</v>
      </c>
      <c r="E19" s="352" t="s">
        <v>56</v>
      </c>
      <c r="F19" s="353" t="s">
        <v>46</v>
      </c>
      <c r="G19" s="354" t="s">
        <v>97</v>
      </c>
      <c r="H19" s="355">
        <v>1</v>
      </c>
      <c r="I19" s="356">
        <v>1</v>
      </c>
      <c r="J19" s="357">
        <f>'[5]Tabel T-C 28'!$F$53</f>
        <v>4250000</v>
      </c>
      <c r="K19" s="356">
        <v>1</v>
      </c>
      <c r="L19" s="357">
        <f>'[5]Tabel T-C 28'!$H$53</f>
        <v>7000000</v>
      </c>
      <c r="M19" s="356">
        <v>1</v>
      </c>
      <c r="N19" s="357">
        <v>7000000</v>
      </c>
      <c r="O19" s="356">
        <v>1</v>
      </c>
      <c r="P19" s="357">
        <v>7500000</v>
      </c>
      <c r="Q19" s="356">
        <v>1</v>
      </c>
      <c r="R19" s="357">
        <v>16000000</v>
      </c>
      <c r="S19" s="356">
        <v>1</v>
      </c>
      <c r="T19" s="357">
        <f t="shared" si="0"/>
        <v>41750000</v>
      </c>
      <c r="U19" s="358"/>
      <c r="V19" s="359"/>
    </row>
    <row r="20" spans="1:22" s="16" customFormat="1" ht="38.25">
      <c r="A20" s="351" t="s">
        <v>40</v>
      </c>
      <c r="B20" s="352" t="s">
        <v>40</v>
      </c>
      <c r="C20" s="352">
        <v>14</v>
      </c>
      <c r="D20" s="352" t="s">
        <v>40</v>
      </c>
      <c r="E20" s="352">
        <v>13</v>
      </c>
      <c r="F20" s="353" t="s">
        <v>47</v>
      </c>
      <c r="G20" s="354" t="s">
        <v>98</v>
      </c>
      <c r="H20" s="355">
        <v>1</v>
      </c>
      <c r="I20" s="356">
        <v>1</v>
      </c>
      <c r="J20" s="357">
        <f>'[5]Tabel T-C 28'!$F$62</f>
        <v>1196600</v>
      </c>
      <c r="K20" s="356">
        <v>1</v>
      </c>
      <c r="L20" s="357">
        <f>'[5]Tabel T-C 28'!$H$62</f>
        <v>1791900</v>
      </c>
      <c r="M20" s="356">
        <v>1</v>
      </c>
      <c r="N20" s="357">
        <v>1791900</v>
      </c>
      <c r="O20" s="356">
        <v>1</v>
      </c>
      <c r="P20" s="357">
        <v>1752266</v>
      </c>
      <c r="Q20" s="356">
        <v>1</v>
      </c>
      <c r="R20" s="357">
        <v>7000000</v>
      </c>
      <c r="S20" s="356">
        <v>1</v>
      </c>
      <c r="T20" s="357">
        <f t="shared" si="0"/>
        <v>13532666</v>
      </c>
      <c r="U20" s="358"/>
      <c r="V20" s="359"/>
    </row>
    <row r="21" spans="1:22" s="16" customFormat="1" ht="39" customHeight="1">
      <c r="A21" s="351" t="s">
        <v>40</v>
      </c>
      <c r="B21" s="352" t="s">
        <v>40</v>
      </c>
      <c r="C21" s="352">
        <v>14</v>
      </c>
      <c r="D21" s="352" t="s">
        <v>40</v>
      </c>
      <c r="E21" s="352">
        <v>14</v>
      </c>
      <c r="F21" s="353" t="s">
        <v>61</v>
      </c>
      <c r="G21" s="354" t="s">
        <v>137</v>
      </c>
      <c r="H21" s="355">
        <v>1</v>
      </c>
      <c r="I21" s="356">
        <v>1</v>
      </c>
      <c r="J21" s="357">
        <f>'[5]Tabel T-C 28'!$F$71</f>
        <v>6000000</v>
      </c>
      <c r="K21" s="356">
        <v>1</v>
      </c>
      <c r="L21" s="357">
        <v>12000000</v>
      </c>
      <c r="M21" s="356">
        <v>1</v>
      </c>
      <c r="N21" s="357">
        <v>12000000</v>
      </c>
      <c r="O21" s="356">
        <v>1</v>
      </c>
      <c r="P21" s="357">
        <v>8100000</v>
      </c>
      <c r="Q21" s="356">
        <v>1</v>
      </c>
      <c r="R21" s="357">
        <v>18000000</v>
      </c>
      <c r="S21" s="356">
        <v>1</v>
      </c>
      <c r="T21" s="357">
        <f t="shared" si="0"/>
        <v>56100000</v>
      </c>
      <c r="U21" s="358"/>
      <c r="V21" s="359"/>
    </row>
    <row r="22" spans="1:22" s="16" customFormat="1" ht="25.5">
      <c r="A22" s="351" t="s">
        <v>40</v>
      </c>
      <c r="B22" s="352" t="s">
        <v>40</v>
      </c>
      <c r="C22" s="352">
        <v>14</v>
      </c>
      <c r="D22" s="352" t="s">
        <v>40</v>
      </c>
      <c r="E22" s="352" t="s">
        <v>57</v>
      </c>
      <c r="F22" s="353" t="s">
        <v>48</v>
      </c>
      <c r="G22" s="354" t="s">
        <v>138</v>
      </c>
      <c r="H22" s="355">
        <v>1</v>
      </c>
      <c r="I22" s="356">
        <v>1</v>
      </c>
      <c r="J22" s="357">
        <f>'[5]Tabel T-C 28'!$F$79</f>
        <v>4200000</v>
      </c>
      <c r="K22" s="356">
        <v>1</v>
      </c>
      <c r="L22" s="357">
        <f>'[5]Tabel T-C 28'!$H$79</f>
        <v>9900000</v>
      </c>
      <c r="M22" s="356">
        <v>1</v>
      </c>
      <c r="N22" s="357">
        <v>11250000</v>
      </c>
      <c r="O22" s="356">
        <v>1</v>
      </c>
      <c r="P22" s="357">
        <v>11500000</v>
      </c>
      <c r="Q22" s="356">
        <v>1</v>
      </c>
      <c r="R22" s="357">
        <v>15000000</v>
      </c>
      <c r="S22" s="356">
        <v>1</v>
      </c>
      <c r="T22" s="357">
        <f t="shared" si="0"/>
        <v>51850000</v>
      </c>
      <c r="U22" s="358"/>
      <c r="V22" s="359"/>
    </row>
    <row r="23" spans="1:22" s="16" customFormat="1" ht="25.5">
      <c r="A23" s="351" t="s">
        <v>40</v>
      </c>
      <c r="B23" s="352" t="s">
        <v>40</v>
      </c>
      <c r="C23" s="352">
        <v>14</v>
      </c>
      <c r="D23" s="352" t="s">
        <v>40</v>
      </c>
      <c r="E23" s="352" t="s">
        <v>58</v>
      </c>
      <c r="F23" s="353" t="s">
        <v>49</v>
      </c>
      <c r="G23" s="354" t="s">
        <v>99</v>
      </c>
      <c r="H23" s="355">
        <v>1</v>
      </c>
      <c r="I23" s="356">
        <v>1</v>
      </c>
      <c r="J23" s="357">
        <f>'[5]Tabel T-C 28'!$F$86</f>
        <v>56350000</v>
      </c>
      <c r="K23" s="356">
        <v>1</v>
      </c>
      <c r="L23" s="357">
        <f>'[5]Tabel T-C 28'!$H$86</f>
        <v>62000000</v>
      </c>
      <c r="M23" s="356">
        <v>1</v>
      </c>
      <c r="N23" s="357">
        <v>127000000</v>
      </c>
      <c r="O23" s="356">
        <v>1</v>
      </c>
      <c r="P23" s="357">
        <v>110000000</v>
      </c>
      <c r="Q23" s="356">
        <v>1</v>
      </c>
      <c r="R23" s="357">
        <v>160000000</v>
      </c>
      <c r="S23" s="356">
        <v>1</v>
      </c>
      <c r="T23" s="357">
        <f t="shared" si="0"/>
        <v>515350000</v>
      </c>
      <c r="U23" s="358"/>
      <c r="V23" s="359"/>
    </row>
    <row r="24" spans="1:22" s="16" customFormat="1" ht="31.5" customHeight="1">
      <c r="A24" s="351" t="s">
        <v>40</v>
      </c>
      <c r="B24" s="352" t="s">
        <v>40</v>
      </c>
      <c r="C24" s="352">
        <v>14</v>
      </c>
      <c r="D24" s="352" t="s">
        <v>40</v>
      </c>
      <c r="E24" s="352" t="s">
        <v>291</v>
      </c>
      <c r="F24" s="353" t="s">
        <v>292</v>
      </c>
      <c r="G24" s="354" t="s">
        <v>293</v>
      </c>
      <c r="H24" s="355">
        <v>1</v>
      </c>
      <c r="I24" s="356">
        <v>1</v>
      </c>
      <c r="J24" s="357">
        <f>'[5]Tabel T-C 28'!$F$101</f>
        <v>59210000</v>
      </c>
      <c r="K24" s="356">
        <v>1</v>
      </c>
      <c r="L24" s="357">
        <v>0</v>
      </c>
      <c r="M24" s="356">
        <v>1</v>
      </c>
      <c r="N24" s="357">
        <v>0</v>
      </c>
      <c r="O24" s="356">
        <v>1</v>
      </c>
      <c r="P24" s="357">
        <v>0</v>
      </c>
      <c r="Q24" s="356">
        <v>1</v>
      </c>
      <c r="R24" s="357">
        <v>0</v>
      </c>
      <c r="S24" s="356">
        <v>1</v>
      </c>
      <c r="T24" s="357">
        <f>J24+L24+N24+P24+R24</f>
        <v>59210000</v>
      </c>
      <c r="U24" s="358"/>
      <c r="V24" s="359"/>
    </row>
    <row r="25" spans="1:22" s="15" customFormat="1" ht="42.75" customHeight="1">
      <c r="A25" s="360" t="s">
        <v>40</v>
      </c>
      <c r="B25" s="361" t="s">
        <v>40</v>
      </c>
      <c r="C25" s="362">
        <v>14</v>
      </c>
      <c r="D25" s="361" t="s">
        <v>53</v>
      </c>
      <c r="E25" s="361"/>
      <c r="F25" s="363" t="s">
        <v>205</v>
      </c>
      <c r="G25" s="364" t="s">
        <v>101</v>
      </c>
      <c r="H25" s="365"/>
      <c r="I25" s="366">
        <v>1</v>
      </c>
      <c r="J25" s="367">
        <f>SUM(J26:J33)</f>
        <v>80640000</v>
      </c>
      <c r="K25" s="366">
        <v>1</v>
      </c>
      <c r="L25" s="367">
        <f>SUM(L26:L33)</f>
        <v>121360000</v>
      </c>
      <c r="M25" s="366">
        <v>1</v>
      </c>
      <c r="N25" s="367">
        <f>SUM(N26:N33)</f>
        <v>140260000</v>
      </c>
      <c r="O25" s="366">
        <v>1</v>
      </c>
      <c r="P25" s="367">
        <f>SUM(P26:P32)</f>
        <v>104250000</v>
      </c>
      <c r="Q25" s="366">
        <v>1</v>
      </c>
      <c r="R25" s="367">
        <f>SUM(R26:R32)</f>
        <v>264000000</v>
      </c>
      <c r="S25" s="366">
        <v>1</v>
      </c>
      <c r="T25" s="367">
        <f>SUM(T26:T32)</f>
        <v>706510000</v>
      </c>
      <c r="U25" s="368">
        <v>1</v>
      </c>
      <c r="V25" s="369" t="s">
        <v>288</v>
      </c>
    </row>
    <row r="26" spans="1:22" s="16" customFormat="1" ht="25.5">
      <c r="A26" s="351" t="s">
        <v>40</v>
      </c>
      <c r="B26" s="352" t="s">
        <v>40</v>
      </c>
      <c r="C26" s="352">
        <v>14</v>
      </c>
      <c r="D26" s="352" t="s">
        <v>53</v>
      </c>
      <c r="E26" s="352" t="s">
        <v>59</v>
      </c>
      <c r="F26" s="353" t="s">
        <v>206</v>
      </c>
      <c r="G26" s="370" t="s">
        <v>207</v>
      </c>
      <c r="H26" s="355">
        <v>1</v>
      </c>
      <c r="I26" s="371" t="s">
        <v>66</v>
      </c>
      <c r="J26" s="371">
        <f>'[5]Tabel T-C 28'!$F$122</f>
        <v>0</v>
      </c>
      <c r="K26" s="356" t="s">
        <v>66</v>
      </c>
      <c r="L26" s="371">
        <f>'[5]Tabel T-C 27'!$L$116</f>
        <v>18000000</v>
      </c>
      <c r="M26" s="356">
        <v>1</v>
      </c>
      <c r="N26" s="357">
        <v>0</v>
      </c>
      <c r="O26" s="356" t="s">
        <v>66</v>
      </c>
      <c r="P26" s="357">
        <v>0</v>
      </c>
      <c r="Q26" s="356" t="s">
        <v>66</v>
      </c>
      <c r="R26" s="357">
        <v>0</v>
      </c>
      <c r="S26" s="356">
        <v>1</v>
      </c>
      <c r="T26" s="357">
        <f>L26+N26+P26+R26</f>
        <v>18000000</v>
      </c>
      <c r="U26" s="358"/>
      <c r="V26" s="359"/>
    </row>
    <row r="27" spans="1:22" s="16" customFormat="1" ht="25.5">
      <c r="A27" s="351" t="s">
        <v>40</v>
      </c>
      <c r="B27" s="352" t="s">
        <v>40</v>
      </c>
      <c r="C27" s="352">
        <v>14</v>
      </c>
      <c r="D27" s="352" t="s">
        <v>53</v>
      </c>
      <c r="E27" s="352" t="s">
        <v>208</v>
      </c>
      <c r="F27" s="353" t="s">
        <v>219</v>
      </c>
      <c r="G27" s="370" t="s">
        <v>218</v>
      </c>
      <c r="H27" s="355">
        <v>1</v>
      </c>
      <c r="I27" s="372">
        <v>0</v>
      </c>
      <c r="J27" s="372">
        <v>0</v>
      </c>
      <c r="K27" s="372">
        <v>0</v>
      </c>
      <c r="L27" s="372">
        <v>0</v>
      </c>
      <c r="M27" s="355">
        <v>1</v>
      </c>
      <c r="N27" s="373" t="s">
        <v>296</v>
      </c>
      <c r="O27" s="355">
        <v>1</v>
      </c>
      <c r="P27" s="372">
        <v>0</v>
      </c>
      <c r="Q27" s="355">
        <v>1</v>
      </c>
      <c r="R27" s="372">
        <f>'[1]Tabel 5.1'!$S$114</f>
        <v>50000000</v>
      </c>
      <c r="S27" s="355">
        <v>1</v>
      </c>
      <c r="T27" s="357">
        <f>R27</f>
        <v>50000000</v>
      </c>
      <c r="U27" s="358"/>
      <c r="V27" s="359"/>
    </row>
    <row r="28" spans="1:22" s="16" customFormat="1" ht="25.5">
      <c r="A28" s="351" t="s">
        <v>40</v>
      </c>
      <c r="B28" s="352" t="s">
        <v>40</v>
      </c>
      <c r="C28" s="352">
        <v>14</v>
      </c>
      <c r="D28" s="352" t="s">
        <v>53</v>
      </c>
      <c r="E28" s="352" t="s">
        <v>208</v>
      </c>
      <c r="F28" s="353" t="s">
        <v>209</v>
      </c>
      <c r="G28" s="370" t="s">
        <v>210</v>
      </c>
      <c r="H28" s="355">
        <v>1</v>
      </c>
      <c r="I28" s="372">
        <v>0</v>
      </c>
      <c r="J28" s="372">
        <v>0</v>
      </c>
      <c r="K28" s="356">
        <v>1</v>
      </c>
      <c r="L28" s="372">
        <f>'[5]Tabel T-C 27'!$L$130</f>
        <v>22000000</v>
      </c>
      <c r="M28" s="355">
        <v>1</v>
      </c>
      <c r="N28" s="373">
        <v>40500000</v>
      </c>
      <c r="O28" s="355">
        <v>1</v>
      </c>
      <c r="P28" s="372">
        <v>0</v>
      </c>
      <c r="Q28" s="355">
        <v>1</v>
      </c>
      <c r="R28" s="372">
        <f>'[1]Tabel 5.1'!$S$122</f>
        <v>50000000</v>
      </c>
      <c r="S28" s="355">
        <v>1</v>
      </c>
      <c r="T28" s="357">
        <f>L28+N28+P28+R28</f>
        <v>112500000</v>
      </c>
      <c r="U28" s="358"/>
      <c r="V28" s="359"/>
    </row>
    <row r="29" spans="1:22" s="16" customFormat="1" ht="25.5">
      <c r="A29" s="351" t="s">
        <v>40</v>
      </c>
      <c r="B29" s="352" t="s">
        <v>40</v>
      </c>
      <c r="C29" s="352">
        <v>14</v>
      </c>
      <c r="D29" s="352" t="s">
        <v>53</v>
      </c>
      <c r="E29" s="352">
        <v>12</v>
      </c>
      <c r="F29" s="353" t="s">
        <v>212</v>
      </c>
      <c r="G29" s="370" t="s">
        <v>213</v>
      </c>
      <c r="H29" s="355">
        <v>1</v>
      </c>
      <c r="I29" s="372">
        <v>0</v>
      </c>
      <c r="J29" s="372">
        <v>0</v>
      </c>
      <c r="K29" s="372">
        <v>0</v>
      </c>
      <c r="L29" s="372">
        <v>0</v>
      </c>
      <c r="M29" s="355">
        <v>1</v>
      </c>
      <c r="N29" s="373"/>
      <c r="O29" s="372">
        <v>0</v>
      </c>
      <c r="P29" s="372">
        <v>0</v>
      </c>
      <c r="Q29" s="372">
        <v>0</v>
      </c>
      <c r="R29" s="372">
        <v>0</v>
      </c>
      <c r="S29" s="372">
        <v>0</v>
      </c>
      <c r="T29" s="372">
        <v>0</v>
      </c>
      <c r="U29" s="358"/>
      <c r="V29" s="374" t="s">
        <v>214</v>
      </c>
    </row>
    <row r="30" spans="1:22" s="16" customFormat="1" ht="25.5">
      <c r="A30" s="351" t="s">
        <v>40</v>
      </c>
      <c r="B30" s="352" t="s">
        <v>40</v>
      </c>
      <c r="C30" s="352">
        <v>14</v>
      </c>
      <c r="D30" s="352" t="s">
        <v>53</v>
      </c>
      <c r="E30" s="352">
        <v>22</v>
      </c>
      <c r="F30" s="353" t="s">
        <v>139</v>
      </c>
      <c r="G30" s="370" t="s">
        <v>211</v>
      </c>
      <c r="H30" s="355">
        <v>1</v>
      </c>
      <c r="I30" s="356">
        <v>1</v>
      </c>
      <c r="J30" s="357">
        <f>'[5]Tabel T-C 28'!$F$129</f>
        <v>11000000</v>
      </c>
      <c r="K30" s="356">
        <v>1</v>
      </c>
      <c r="L30" s="357">
        <f>'[5]Tabel T-C 27'!$L$143</f>
        <v>5400000</v>
      </c>
      <c r="M30" s="356">
        <v>1</v>
      </c>
      <c r="N30" s="357">
        <v>22000000</v>
      </c>
      <c r="O30" s="356">
        <v>1</v>
      </c>
      <c r="P30" s="357">
        <v>26600000</v>
      </c>
      <c r="Q30" s="356">
        <v>1</v>
      </c>
      <c r="R30" s="357">
        <v>50000000</v>
      </c>
      <c r="S30" s="356">
        <v>1</v>
      </c>
      <c r="T30" s="357">
        <f>J30+L30+N30+P30+R30</f>
        <v>115000000</v>
      </c>
      <c r="U30" s="358"/>
      <c r="V30" s="359"/>
    </row>
    <row r="31" spans="1:22" s="16" customFormat="1" ht="25.5">
      <c r="A31" s="351" t="s">
        <v>40</v>
      </c>
      <c r="B31" s="352" t="s">
        <v>40</v>
      </c>
      <c r="C31" s="352">
        <v>14</v>
      </c>
      <c r="D31" s="352" t="s">
        <v>53</v>
      </c>
      <c r="E31" s="352">
        <v>24</v>
      </c>
      <c r="F31" s="353" t="s">
        <v>50</v>
      </c>
      <c r="G31" s="370" t="s">
        <v>140</v>
      </c>
      <c r="H31" s="355">
        <v>1</v>
      </c>
      <c r="I31" s="356">
        <v>1</v>
      </c>
      <c r="J31" s="357">
        <f>'[5]Tabel T-C 28'!$F$135</f>
        <v>62040000</v>
      </c>
      <c r="K31" s="356">
        <v>1</v>
      </c>
      <c r="L31" s="357">
        <v>75960000</v>
      </c>
      <c r="M31" s="356">
        <v>1</v>
      </c>
      <c r="N31" s="357">
        <v>72360000</v>
      </c>
      <c r="O31" s="356">
        <v>1</v>
      </c>
      <c r="P31" s="357">
        <v>72250000</v>
      </c>
      <c r="Q31" s="356">
        <v>1</v>
      </c>
      <c r="R31" s="357">
        <v>100000000</v>
      </c>
      <c r="S31" s="356">
        <v>1</v>
      </c>
      <c r="T31" s="357">
        <f>J31+L31+N31+P31+R31</f>
        <v>382610000</v>
      </c>
      <c r="U31" s="358"/>
      <c r="V31" s="359"/>
    </row>
    <row r="32" spans="1:22" s="16" customFormat="1" ht="25.5">
      <c r="A32" s="351" t="s">
        <v>40</v>
      </c>
      <c r="B32" s="352" t="s">
        <v>40</v>
      </c>
      <c r="C32" s="352">
        <v>14</v>
      </c>
      <c r="D32" s="352" t="s">
        <v>53</v>
      </c>
      <c r="E32" s="352">
        <v>26</v>
      </c>
      <c r="F32" s="353" t="s">
        <v>141</v>
      </c>
      <c r="G32" s="370" t="s">
        <v>142</v>
      </c>
      <c r="H32" s="355">
        <v>1</v>
      </c>
      <c r="I32" s="356">
        <v>1</v>
      </c>
      <c r="J32" s="357">
        <f>'[5]Tabel T-C 28'!$F$142</f>
        <v>3600000</v>
      </c>
      <c r="K32" s="356">
        <v>1</v>
      </c>
      <c r="L32" s="357">
        <v>0</v>
      </c>
      <c r="M32" s="356">
        <v>1</v>
      </c>
      <c r="N32" s="357">
        <v>5400000</v>
      </c>
      <c r="O32" s="356">
        <v>1</v>
      </c>
      <c r="P32" s="357">
        <v>5400000</v>
      </c>
      <c r="Q32" s="356">
        <v>1</v>
      </c>
      <c r="R32" s="357">
        <v>14000000</v>
      </c>
      <c r="S32" s="356">
        <v>1</v>
      </c>
      <c r="T32" s="357">
        <f>J32+L32+N32+P32+R32</f>
        <v>28400000</v>
      </c>
      <c r="U32" s="358"/>
      <c r="V32" s="359"/>
    </row>
    <row r="33" spans="1:22" s="218" customFormat="1" ht="26.25" customHeight="1">
      <c r="A33" s="375" t="s">
        <v>40</v>
      </c>
      <c r="B33" s="376" t="s">
        <v>40</v>
      </c>
      <c r="C33" s="376">
        <v>14</v>
      </c>
      <c r="D33" s="376" t="s">
        <v>53</v>
      </c>
      <c r="E33" s="376">
        <v>28</v>
      </c>
      <c r="F33" s="377" t="s">
        <v>294</v>
      </c>
      <c r="G33" s="378" t="s">
        <v>295</v>
      </c>
      <c r="H33" s="379">
        <v>1</v>
      </c>
      <c r="I33" s="380">
        <v>1</v>
      </c>
      <c r="J33" s="381">
        <f>'[5]Tabel T-C 28'!$F$148</f>
        <v>4000000</v>
      </c>
      <c r="K33" s="380">
        <v>1</v>
      </c>
      <c r="L33" s="381">
        <v>0</v>
      </c>
      <c r="M33" s="380">
        <v>1</v>
      </c>
      <c r="N33" s="381">
        <v>0</v>
      </c>
      <c r="O33" s="380">
        <v>1</v>
      </c>
      <c r="P33" s="381">
        <v>0</v>
      </c>
      <c r="Q33" s="380">
        <v>1</v>
      </c>
      <c r="R33" s="381">
        <v>0</v>
      </c>
      <c r="S33" s="380">
        <v>1</v>
      </c>
      <c r="T33" s="381">
        <f>J33+L33+N33+P33+R33</f>
        <v>4000000</v>
      </c>
      <c r="U33" s="382"/>
      <c r="V33" s="383"/>
    </row>
    <row r="34" spans="1:22" s="16" customFormat="1" ht="6.75" customHeight="1">
      <c r="A34" s="384"/>
      <c r="B34" s="385"/>
      <c r="C34" s="385"/>
      <c r="D34" s="385"/>
      <c r="E34" s="385"/>
      <c r="F34" s="353"/>
      <c r="G34" s="386"/>
      <c r="H34" s="355"/>
      <c r="I34" s="387"/>
      <c r="J34" s="373"/>
      <c r="K34" s="387"/>
      <c r="L34" s="373"/>
      <c r="M34" s="366"/>
      <c r="N34" s="373"/>
      <c r="O34" s="387"/>
      <c r="P34" s="373"/>
      <c r="Q34" s="387"/>
      <c r="R34" s="373"/>
      <c r="S34" s="387"/>
      <c r="T34" s="373"/>
      <c r="U34" s="358"/>
      <c r="V34" s="359"/>
    </row>
    <row r="35" spans="1:22" s="15" customFormat="1" ht="16.5" customHeight="1">
      <c r="A35" s="360" t="s">
        <v>40</v>
      </c>
      <c r="B35" s="361" t="s">
        <v>40</v>
      </c>
      <c r="C35" s="361">
        <v>14</v>
      </c>
      <c r="D35" s="361" t="s">
        <v>60</v>
      </c>
      <c r="E35" s="362"/>
      <c r="F35" s="363" t="s">
        <v>21</v>
      </c>
      <c r="G35" s="364" t="s">
        <v>146</v>
      </c>
      <c r="H35" s="366"/>
      <c r="I35" s="366">
        <v>1</v>
      </c>
      <c r="J35" s="367">
        <f>SUM(J36)</f>
        <v>11450000</v>
      </c>
      <c r="K35" s="366">
        <v>1</v>
      </c>
      <c r="L35" s="367">
        <f>SUM(L36)</f>
        <v>14300000</v>
      </c>
      <c r="M35" s="366">
        <v>1</v>
      </c>
      <c r="N35" s="367">
        <f>SUM(N36)</f>
        <v>14300000</v>
      </c>
      <c r="O35" s="366">
        <v>1</v>
      </c>
      <c r="P35" s="367">
        <f>SUM(P36)</f>
        <v>14675000</v>
      </c>
      <c r="Q35" s="366">
        <v>1</v>
      </c>
      <c r="R35" s="367">
        <f>SUM(R36)</f>
        <v>22000000</v>
      </c>
      <c r="S35" s="366">
        <v>1</v>
      </c>
      <c r="T35" s="367">
        <f>SUM(T36)</f>
        <v>76725000</v>
      </c>
      <c r="U35" s="388"/>
      <c r="V35" s="374"/>
    </row>
    <row r="36" spans="1:22" s="16" customFormat="1" ht="25.5">
      <c r="A36" s="351" t="s">
        <v>40</v>
      </c>
      <c r="B36" s="352" t="s">
        <v>40</v>
      </c>
      <c r="C36" s="352">
        <v>14</v>
      </c>
      <c r="D36" s="352" t="s">
        <v>60</v>
      </c>
      <c r="E36" s="352" t="s">
        <v>53</v>
      </c>
      <c r="F36" s="353" t="s">
        <v>51</v>
      </c>
      <c r="G36" s="370" t="s">
        <v>102</v>
      </c>
      <c r="H36" s="355"/>
      <c r="I36" s="356">
        <v>1</v>
      </c>
      <c r="J36" s="357">
        <f>'[5]Tabel T-C 28'!$F$159</f>
        <v>11450000</v>
      </c>
      <c r="K36" s="356">
        <v>1</v>
      </c>
      <c r="L36" s="357">
        <v>14300000</v>
      </c>
      <c r="M36" s="356">
        <v>1</v>
      </c>
      <c r="N36" s="357">
        <v>14300000</v>
      </c>
      <c r="O36" s="356">
        <v>1</v>
      </c>
      <c r="P36" s="357">
        <v>14675000</v>
      </c>
      <c r="Q36" s="356">
        <v>1</v>
      </c>
      <c r="R36" s="357">
        <v>22000000</v>
      </c>
      <c r="S36" s="356">
        <v>1</v>
      </c>
      <c r="T36" s="357">
        <f>J36+L36+N36+P36+R36</f>
        <v>76725000</v>
      </c>
      <c r="U36" s="358"/>
      <c r="V36" s="359"/>
    </row>
    <row r="37" spans="1:22" s="16" customFormat="1" ht="5.25" customHeight="1">
      <c r="A37" s="384"/>
      <c r="B37" s="385"/>
      <c r="C37" s="385"/>
      <c r="D37" s="385"/>
      <c r="E37" s="385"/>
      <c r="F37" s="353"/>
      <c r="G37" s="386"/>
      <c r="H37" s="355"/>
      <c r="I37" s="387"/>
      <c r="J37" s="373"/>
      <c r="K37" s="387"/>
      <c r="L37" s="373"/>
      <c r="M37" s="355"/>
      <c r="N37" s="373"/>
      <c r="O37" s="387"/>
      <c r="P37" s="373"/>
      <c r="Q37" s="387"/>
      <c r="R37" s="373"/>
      <c r="S37" s="387"/>
      <c r="T37" s="373"/>
      <c r="U37" s="358"/>
      <c r="V37" s="359"/>
    </row>
    <row r="38" spans="1:22" s="15" customFormat="1" ht="39" customHeight="1">
      <c r="A38" s="360" t="s">
        <v>40</v>
      </c>
      <c r="B38" s="361" t="s">
        <v>40</v>
      </c>
      <c r="C38" s="361">
        <v>14</v>
      </c>
      <c r="D38" s="361" t="s">
        <v>59</v>
      </c>
      <c r="E38" s="362"/>
      <c r="F38" s="363" t="s">
        <v>23</v>
      </c>
      <c r="G38" s="389" t="s">
        <v>103</v>
      </c>
      <c r="H38" s="366"/>
      <c r="I38" s="366">
        <v>1</v>
      </c>
      <c r="J38" s="367">
        <f>SUM(J39)</f>
        <v>10000000</v>
      </c>
      <c r="K38" s="366">
        <v>1</v>
      </c>
      <c r="L38" s="367">
        <f>SUM(L39)</f>
        <v>19000000</v>
      </c>
      <c r="M38" s="366">
        <v>1</v>
      </c>
      <c r="N38" s="367">
        <f>SUM(N39)</f>
        <v>27000000</v>
      </c>
      <c r="O38" s="366">
        <v>1</v>
      </c>
      <c r="P38" s="367">
        <f>SUM(P39)</f>
        <v>20000000</v>
      </c>
      <c r="Q38" s="366">
        <v>1</v>
      </c>
      <c r="R38" s="367">
        <f>SUM(R39)</f>
        <v>35000000</v>
      </c>
      <c r="S38" s="366">
        <v>1</v>
      </c>
      <c r="T38" s="367">
        <f>SUM(T39)</f>
        <v>111000000</v>
      </c>
      <c r="U38" s="388"/>
      <c r="V38" s="374"/>
    </row>
    <row r="39" spans="1:22" s="16" customFormat="1" ht="26.25" customHeight="1">
      <c r="A39" s="351" t="s">
        <v>40</v>
      </c>
      <c r="B39" s="352" t="s">
        <v>40</v>
      </c>
      <c r="C39" s="352">
        <v>14</v>
      </c>
      <c r="D39" s="352" t="s">
        <v>59</v>
      </c>
      <c r="E39" s="352" t="s">
        <v>59</v>
      </c>
      <c r="F39" s="353" t="s">
        <v>52</v>
      </c>
      <c r="G39" s="390" t="s">
        <v>143</v>
      </c>
      <c r="H39" s="355"/>
      <c r="I39" s="356">
        <v>1</v>
      </c>
      <c r="J39" s="357">
        <f>'[5]Tabel T-C 28'!$F$172</f>
        <v>10000000</v>
      </c>
      <c r="K39" s="356">
        <v>1</v>
      </c>
      <c r="L39" s="357">
        <f>'[5]Tabel T-C 27'!$L$172</f>
        <v>19000000</v>
      </c>
      <c r="M39" s="356">
        <v>1</v>
      </c>
      <c r="N39" s="357">
        <v>27000000</v>
      </c>
      <c r="O39" s="356">
        <v>1</v>
      </c>
      <c r="P39" s="357">
        <v>20000000</v>
      </c>
      <c r="Q39" s="356">
        <v>1</v>
      </c>
      <c r="R39" s="357">
        <v>35000000</v>
      </c>
      <c r="S39" s="356">
        <v>1</v>
      </c>
      <c r="T39" s="357">
        <f>J39+L39+N39+P39+R39</f>
        <v>111000000</v>
      </c>
      <c r="U39" s="358"/>
      <c r="V39" s="359"/>
    </row>
    <row r="40" spans="1:22" s="15" customFormat="1" ht="82.5" customHeight="1">
      <c r="A40" s="360" t="s">
        <v>40</v>
      </c>
      <c r="B40" s="361" t="s">
        <v>40</v>
      </c>
      <c r="C40" s="361">
        <v>14</v>
      </c>
      <c r="D40" s="361">
        <v>15</v>
      </c>
      <c r="E40" s="362"/>
      <c r="F40" s="391" t="s">
        <v>147</v>
      </c>
      <c r="G40" s="392" t="s">
        <v>148</v>
      </c>
      <c r="H40" s="355"/>
      <c r="I40" s="366">
        <v>1</v>
      </c>
      <c r="J40" s="367">
        <f>J41</f>
        <v>87600000</v>
      </c>
      <c r="K40" s="366">
        <v>1</v>
      </c>
      <c r="L40" s="367">
        <f>L41</f>
        <v>96600000</v>
      </c>
      <c r="M40" s="366">
        <v>1</v>
      </c>
      <c r="N40" s="367">
        <f>N41</f>
        <v>127538500</v>
      </c>
      <c r="O40" s="366">
        <v>1</v>
      </c>
      <c r="P40" s="367">
        <f>P41</f>
        <v>127992250</v>
      </c>
      <c r="Q40" s="366">
        <v>1</v>
      </c>
      <c r="R40" s="367">
        <f>R41</f>
        <v>180000000</v>
      </c>
      <c r="S40" s="366">
        <v>1</v>
      </c>
      <c r="T40" s="367">
        <f>T41</f>
        <v>619730750</v>
      </c>
      <c r="U40" s="368">
        <v>1</v>
      </c>
      <c r="V40" s="393" t="s">
        <v>288</v>
      </c>
    </row>
    <row r="41" spans="1:22" s="16" customFormat="1" ht="25.5">
      <c r="A41" s="351" t="s">
        <v>40</v>
      </c>
      <c r="B41" s="352" t="s">
        <v>40</v>
      </c>
      <c r="C41" s="352">
        <v>14</v>
      </c>
      <c r="D41" s="352">
        <v>15</v>
      </c>
      <c r="E41" s="352" t="s">
        <v>69</v>
      </c>
      <c r="F41" s="353" t="s">
        <v>149</v>
      </c>
      <c r="G41" s="354" t="s">
        <v>150</v>
      </c>
      <c r="H41" s="355"/>
      <c r="I41" s="356">
        <v>1</v>
      </c>
      <c r="J41" s="357">
        <f>'[5]Tabel T-C 28'!$F$183</f>
        <v>87600000</v>
      </c>
      <c r="K41" s="356">
        <v>1</v>
      </c>
      <c r="L41" s="357">
        <f>'[5]Tabel T-C 27'!$L$186</f>
        <v>96600000</v>
      </c>
      <c r="M41" s="356">
        <v>1</v>
      </c>
      <c r="N41" s="357">
        <v>127538500</v>
      </c>
      <c r="O41" s="356">
        <v>1</v>
      </c>
      <c r="P41" s="357">
        <v>127992250</v>
      </c>
      <c r="Q41" s="356">
        <v>1</v>
      </c>
      <c r="R41" s="357">
        <v>180000000</v>
      </c>
      <c r="S41" s="356">
        <v>1</v>
      </c>
      <c r="T41" s="357">
        <f>J41+L41+N41+P41+R41</f>
        <v>619730750</v>
      </c>
      <c r="U41" s="394"/>
      <c r="V41" s="359"/>
    </row>
    <row r="42" spans="1:22" s="16" customFormat="1" ht="12.75">
      <c r="A42" s="351"/>
      <c r="B42" s="352"/>
      <c r="C42" s="352"/>
      <c r="D42" s="352"/>
      <c r="E42" s="352"/>
      <c r="F42" s="353"/>
      <c r="G42" s="354"/>
      <c r="H42" s="355"/>
      <c r="I42" s="394"/>
      <c r="J42" s="373"/>
      <c r="K42" s="394"/>
      <c r="L42" s="373"/>
      <c r="M42" s="355"/>
      <c r="N42" s="373"/>
      <c r="O42" s="394"/>
      <c r="P42" s="373"/>
      <c r="Q42" s="394"/>
      <c r="R42" s="373"/>
      <c r="S42" s="394"/>
      <c r="T42" s="373"/>
      <c r="U42" s="394"/>
      <c r="V42" s="359"/>
    </row>
    <row r="43" spans="1:22" s="15" customFormat="1" ht="38.25">
      <c r="A43" s="360" t="s">
        <v>40</v>
      </c>
      <c r="B43" s="361" t="s">
        <v>40</v>
      </c>
      <c r="C43" s="361">
        <v>14</v>
      </c>
      <c r="D43" s="361" t="s">
        <v>58</v>
      </c>
      <c r="E43" s="362"/>
      <c r="F43" s="363" t="s">
        <v>152</v>
      </c>
      <c r="G43" s="363" t="s">
        <v>153</v>
      </c>
      <c r="H43" s="355"/>
      <c r="I43" s="366">
        <v>1</v>
      </c>
      <c r="J43" s="367">
        <f>J44</f>
        <v>24370600</v>
      </c>
      <c r="K43" s="366">
        <v>1</v>
      </c>
      <c r="L43" s="367">
        <f>L44</f>
        <v>79100000</v>
      </c>
      <c r="M43" s="366">
        <v>1</v>
      </c>
      <c r="N43" s="367">
        <f>N44</f>
        <v>73100950</v>
      </c>
      <c r="O43" s="366">
        <v>1</v>
      </c>
      <c r="P43" s="367">
        <f>P44</f>
        <v>93264354</v>
      </c>
      <c r="Q43" s="366">
        <v>1</v>
      </c>
      <c r="R43" s="367">
        <f>R44</f>
        <v>160000000</v>
      </c>
      <c r="S43" s="366">
        <v>1</v>
      </c>
      <c r="T43" s="367">
        <f>T44</f>
        <v>405465304</v>
      </c>
      <c r="U43" s="388"/>
      <c r="V43" s="393" t="s">
        <v>288</v>
      </c>
    </row>
    <row r="44" spans="1:22" s="16" customFormat="1" ht="31.5" customHeight="1">
      <c r="A44" s="351" t="s">
        <v>40</v>
      </c>
      <c r="B44" s="352" t="s">
        <v>40</v>
      </c>
      <c r="C44" s="352">
        <v>14</v>
      </c>
      <c r="D44" s="352">
        <v>18</v>
      </c>
      <c r="E44" s="352" t="s">
        <v>54</v>
      </c>
      <c r="F44" s="353" t="s">
        <v>154</v>
      </c>
      <c r="G44" s="353"/>
      <c r="H44" s="355"/>
      <c r="I44" s="395">
        <v>1</v>
      </c>
      <c r="J44" s="371">
        <f>'[5]Tabel T-C 28'!$F$209</f>
        <v>24370600</v>
      </c>
      <c r="K44" s="395">
        <v>1</v>
      </c>
      <c r="L44" s="371">
        <f>'[5]Tabel T-C 27'!$L$212</f>
        <v>79100000</v>
      </c>
      <c r="M44" s="395">
        <v>1</v>
      </c>
      <c r="N44" s="371">
        <v>73100950</v>
      </c>
      <c r="O44" s="395">
        <v>1</v>
      </c>
      <c r="P44" s="371">
        <v>93264354</v>
      </c>
      <c r="Q44" s="395">
        <v>1</v>
      </c>
      <c r="R44" s="371">
        <f>100000000+60000000</f>
        <v>160000000</v>
      </c>
      <c r="S44" s="395">
        <v>1</v>
      </c>
      <c r="T44" s="357">
        <f>L44+N44+P44+R44</f>
        <v>405465304</v>
      </c>
      <c r="U44" s="358"/>
      <c r="V44" s="359"/>
    </row>
    <row r="45" spans="1:22" s="16" customFormat="1" ht="6.75" customHeight="1">
      <c r="A45" s="384"/>
      <c r="B45" s="385"/>
      <c r="C45" s="385"/>
      <c r="D45" s="352"/>
      <c r="E45" s="352"/>
      <c r="F45" s="353"/>
      <c r="G45" s="386"/>
      <c r="H45" s="355"/>
      <c r="I45" s="396"/>
      <c r="J45" s="373"/>
      <c r="K45" s="396"/>
      <c r="L45" s="373"/>
      <c r="M45" s="355"/>
      <c r="N45" s="373"/>
      <c r="O45" s="396"/>
      <c r="P45" s="373"/>
      <c r="Q45" s="396"/>
      <c r="R45" s="373"/>
      <c r="S45" s="396"/>
      <c r="T45" s="373"/>
      <c r="U45" s="358"/>
      <c r="V45" s="359"/>
    </row>
    <row r="46" spans="1:22" s="15" customFormat="1" ht="38.25">
      <c r="A46" s="360" t="s">
        <v>40</v>
      </c>
      <c r="B46" s="361" t="s">
        <v>40</v>
      </c>
      <c r="C46" s="361">
        <v>14</v>
      </c>
      <c r="D46" s="361">
        <v>16</v>
      </c>
      <c r="E46" s="362"/>
      <c r="F46" s="363" t="s">
        <v>155</v>
      </c>
      <c r="G46" s="363" t="s">
        <v>156</v>
      </c>
      <c r="H46" s="355"/>
      <c r="I46" s="397">
        <v>0</v>
      </c>
      <c r="J46" s="397">
        <f>J47</f>
        <v>0</v>
      </c>
      <c r="K46" s="366">
        <v>1</v>
      </c>
      <c r="L46" s="367">
        <f>L47</f>
        <v>35250000</v>
      </c>
      <c r="M46" s="366">
        <v>1</v>
      </c>
      <c r="N46" s="367">
        <f>N47</f>
        <v>33950000</v>
      </c>
      <c r="O46" s="366">
        <v>1</v>
      </c>
      <c r="P46" s="367">
        <f>P47</f>
        <v>37450000</v>
      </c>
      <c r="Q46" s="366">
        <v>1</v>
      </c>
      <c r="R46" s="367">
        <f>R47</f>
        <v>60000000</v>
      </c>
      <c r="S46" s="366">
        <v>1</v>
      </c>
      <c r="T46" s="367">
        <f>T47</f>
        <v>166650000</v>
      </c>
      <c r="U46" s="368">
        <v>1</v>
      </c>
      <c r="V46" s="393" t="s">
        <v>288</v>
      </c>
    </row>
    <row r="47" spans="1:22" s="16" customFormat="1" ht="42" customHeight="1">
      <c r="A47" s="351" t="s">
        <v>40</v>
      </c>
      <c r="B47" s="352" t="s">
        <v>40</v>
      </c>
      <c r="C47" s="352">
        <v>14</v>
      </c>
      <c r="D47" s="352">
        <v>16</v>
      </c>
      <c r="E47" s="352">
        <v>16</v>
      </c>
      <c r="F47" s="353" t="s">
        <v>157</v>
      </c>
      <c r="G47" s="353" t="s">
        <v>158</v>
      </c>
      <c r="H47" s="355">
        <v>1</v>
      </c>
      <c r="I47" s="398"/>
      <c r="J47" s="357">
        <f>'[5]Tabel T-C 28'!$F$108</f>
        <v>0</v>
      </c>
      <c r="K47" s="395">
        <v>1</v>
      </c>
      <c r="L47" s="357">
        <v>35250000</v>
      </c>
      <c r="M47" s="395">
        <v>1</v>
      </c>
      <c r="N47" s="357">
        <v>33950000</v>
      </c>
      <c r="O47" s="395">
        <v>1</v>
      </c>
      <c r="P47" s="357">
        <v>37450000</v>
      </c>
      <c r="Q47" s="395">
        <v>1</v>
      </c>
      <c r="R47" s="357">
        <v>60000000</v>
      </c>
      <c r="S47" s="395">
        <v>1</v>
      </c>
      <c r="T47" s="357">
        <f>J47+L47+N47+P47+R47</f>
        <v>166650000</v>
      </c>
      <c r="U47" s="394"/>
      <c r="V47" s="359"/>
    </row>
    <row r="48" spans="1:22" s="16" customFormat="1" ht="8.25" customHeight="1">
      <c r="A48" s="384"/>
      <c r="B48" s="385"/>
      <c r="C48" s="385"/>
      <c r="D48" s="385"/>
      <c r="E48" s="385"/>
      <c r="F48" s="353"/>
      <c r="G48" s="386"/>
      <c r="H48" s="355"/>
      <c r="I48" s="387"/>
      <c r="J48" s="373"/>
      <c r="K48" s="387"/>
      <c r="L48" s="373"/>
      <c r="M48" s="355"/>
      <c r="N48" s="373"/>
      <c r="O48" s="387"/>
      <c r="P48" s="373"/>
      <c r="Q48" s="387"/>
      <c r="R48" s="373"/>
      <c r="S48" s="387"/>
      <c r="T48" s="373"/>
      <c r="U48" s="358"/>
      <c r="V48" s="359"/>
    </row>
    <row r="49" spans="1:22" s="15" customFormat="1" ht="45" customHeight="1">
      <c r="A49" s="360" t="s">
        <v>40</v>
      </c>
      <c r="B49" s="361" t="s">
        <v>40</v>
      </c>
      <c r="C49" s="361">
        <v>14</v>
      </c>
      <c r="D49" s="361">
        <v>20</v>
      </c>
      <c r="E49" s="362"/>
      <c r="F49" s="363" t="s">
        <v>159</v>
      </c>
      <c r="G49" s="363" t="s">
        <v>160</v>
      </c>
      <c r="H49" s="355"/>
      <c r="I49" s="366">
        <v>1</v>
      </c>
      <c r="J49" s="367">
        <f>SUM(J50:J51)</f>
        <v>79795000</v>
      </c>
      <c r="K49" s="366">
        <v>1</v>
      </c>
      <c r="L49" s="367">
        <f>SUM(L50:L51)</f>
        <v>128736000</v>
      </c>
      <c r="M49" s="366">
        <v>1</v>
      </c>
      <c r="N49" s="367">
        <f>SUM(N50:N51)</f>
        <v>128786000</v>
      </c>
      <c r="O49" s="366">
        <v>1</v>
      </c>
      <c r="P49" s="367">
        <f>SUM(P50:P51)</f>
        <v>158900000</v>
      </c>
      <c r="Q49" s="366">
        <v>1</v>
      </c>
      <c r="R49" s="367">
        <f>SUM(R50:R51)</f>
        <v>150000000</v>
      </c>
      <c r="S49" s="366">
        <v>1</v>
      </c>
      <c r="T49" s="367">
        <f>SUM(T50:T51)</f>
        <v>646217000</v>
      </c>
      <c r="U49" s="388"/>
      <c r="V49" s="393" t="s">
        <v>288</v>
      </c>
    </row>
    <row r="50" spans="1:22" s="16" customFormat="1" ht="29.25" customHeight="1">
      <c r="A50" s="351" t="s">
        <v>40</v>
      </c>
      <c r="B50" s="352" t="s">
        <v>40</v>
      </c>
      <c r="C50" s="352">
        <v>14</v>
      </c>
      <c r="D50" s="352">
        <v>20</v>
      </c>
      <c r="E50" s="352" t="s">
        <v>69</v>
      </c>
      <c r="F50" s="353" t="s">
        <v>161</v>
      </c>
      <c r="G50" s="353" t="s">
        <v>160</v>
      </c>
      <c r="H50" s="355"/>
      <c r="I50" s="399" t="s">
        <v>248</v>
      </c>
      <c r="J50" s="357">
        <f>'[5]Tabel T-C 28'!$F$232</f>
        <v>79795000</v>
      </c>
      <c r="K50" s="399" t="s">
        <v>249</v>
      </c>
      <c r="L50" s="357">
        <v>128736000</v>
      </c>
      <c r="M50" s="399" t="s">
        <v>250</v>
      </c>
      <c r="N50" s="357">
        <v>128786000</v>
      </c>
      <c r="O50" s="399" t="s">
        <v>250</v>
      </c>
      <c r="P50" s="357">
        <v>158900000</v>
      </c>
      <c r="Q50" s="399" t="s">
        <v>250</v>
      </c>
      <c r="R50" s="357">
        <v>150000000</v>
      </c>
      <c r="S50" s="399" t="s">
        <v>250</v>
      </c>
      <c r="T50" s="357">
        <f>J50+L50+N50+P50+R50</f>
        <v>646217000</v>
      </c>
      <c r="U50" s="358"/>
      <c r="V50" s="359"/>
    </row>
    <row r="51" spans="1:22" s="16" customFormat="1" ht="12.75">
      <c r="A51" s="384"/>
      <c r="B51" s="385"/>
      <c r="C51" s="385"/>
      <c r="D51" s="352"/>
      <c r="E51" s="352"/>
      <c r="F51" s="353"/>
      <c r="G51" s="353"/>
      <c r="H51" s="355"/>
      <c r="I51" s="355"/>
      <c r="J51" s="373"/>
      <c r="K51" s="366"/>
      <c r="L51" s="373"/>
      <c r="M51" s="366"/>
      <c r="N51" s="373"/>
      <c r="O51" s="366"/>
      <c r="P51" s="373"/>
      <c r="Q51" s="366"/>
      <c r="R51" s="373"/>
      <c r="S51" s="366"/>
      <c r="T51" s="373"/>
      <c r="U51" s="358"/>
      <c r="V51" s="359"/>
    </row>
    <row r="52" spans="1:22" s="15" customFormat="1" ht="57" customHeight="1">
      <c r="A52" s="360" t="s">
        <v>40</v>
      </c>
      <c r="B52" s="361" t="s">
        <v>40</v>
      </c>
      <c r="C52" s="361">
        <v>14</v>
      </c>
      <c r="D52" s="361">
        <v>19</v>
      </c>
      <c r="E52" s="362"/>
      <c r="F52" s="363" t="s">
        <v>145</v>
      </c>
      <c r="G52" s="363" t="s">
        <v>162</v>
      </c>
      <c r="H52" s="366">
        <v>1</v>
      </c>
      <c r="I52" s="366">
        <v>1</v>
      </c>
      <c r="J52" s="367">
        <f>SUM(J53:J54)</f>
        <v>126242200</v>
      </c>
      <c r="K52" s="366">
        <v>1</v>
      </c>
      <c r="L52" s="367">
        <f>SUM(L53:L54)</f>
        <v>163137000</v>
      </c>
      <c r="M52" s="366">
        <v>1</v>
      </c>
      <c r="N52" s="367">
        <f>SUM(N53:N54)</f>
        <v>175937000</v>
      </c>
      <c r="O52" s="366">
        <v>1</v>
      </c>
      <c r="P52" s="367">
        <f>SUM(P53:P54)</f>
        <v>169519236</v>
      </c>
      <c r="Q52" s="366">
        <v>1</v>
      </c>
      <c r="R52" s="367">
        <f>SUM(R53:R54)</f>
        <v>320000000</v>
      </c>
      <c r="S52" s="366">
        <v>1</v>
      </c>
      <c r="T52" s="367">
        <f>SUM(T53:T54)</f>
        <v>954835436</v>
      </c>
      <c r="U52" s="368">
        <v>1</v>
      </c>
      <c r="V52" s="393" t="s">
        <v>288</v>
      </c>
    </row>
    <row r="53" spans="1:22" s="16" customFormat="1" ht="25.5">
      <c r="A53" s="351" t="s">
        <v>40</v>
      </c>
      <c r="B53" s="352" t="s">
        <v>40</v>
      </c>
      <c r="C53" s="352">
        <v>14</v>
      </c>
      <c r="D53" s="352">
        <v>19</v>
      </c>
      <c r="E53" s="352" t="s">
        <v>60</v>
      </c>
      <c r="F53" s="353" t="s">
        <v>163</v>
      </c>
      <c r="G53" s="353" t="s">
        <v>164</v>
      </c>
      <c r="H53" s="355"/>
      <c r="I53" s="399" t="s">
        <v>248</v>
      </c>
      <c r="J53" s="357">
        <f>'[5]Tabel T-C 28'!$F$221</f>
        <v>126242200</v>
      </c>
      <c r="K53" s="399" t="s">
        <v>250</v>
      </c>
      <c r="L53" s="357">
        <v>163137000</v>
      </c>
      <c r="M53" s="399" t="s">
        <v>250</v>
      </c>
      <c r="N53" s="357">
        <v>175937000</v>
      </c>
      <c r="O53" s="399" t="s">
        <v>250</v>
      </c>
      <c r="P53" s="357">
        <v>169519236</v>
      </c>
      <c r="Q53" s="399" t="s">
        <v>250</v>
      </c>
      <c r="R53" s="357">
        <v>320000000</v>
      </c>
      <c r="S53" s="399" t="s">
        <v>250</v>
      </c>
      <c r="T53" s="357">
        <f>J53+L53+N53+P53+R53</f>
        <v>954835436</v>
      </c>
      <c r="U53" s="358"/>
      <c r="V53" s="359"/>
    </row>
    <row r="54" spans="1:22" s="16" customFormat="1" ht="8.25" customHeight="1">
      <c r="A54" s="384"/>
      <c r="B54" s="385"/>
      <c r="C54" s="385"/>
      <c r="D54" s="385"/>
      <c r="E54" s="385"/>
      <c r="F54" s="353"/>
      <c r="G54" s="386"/>
      <c r="H54" s="355"/>
      <c r="I54" s="355"/>
      <c r="J54" s="373"/>
      <c r="K54" s="355"/>
      <c r="L54" s="373"/>
      <c r="M54" s="355"/>
      <c r="N54" s="373"/>
      <c r="O54" s="355"/>
      <c r="P54" s="373"/>
      <c r="Q54" s="355"/>
      <c r="R54" s="373"/>
      <c r="S54" s="355"/>
      <c r="T54" s="373"/>
      <c r="U54" s="358"/>
      <c r="V54" s="359"/>
    </row>
    <row r="55" spans="1:22" s="16" customFormat="1" ht="8.25" customHeight="1">
      <c r="A55" s="384"/>
      <c r="B55" s="385"/>
      <c r="C55" s="385"/>
      <c r="D55" s="385"/>
      <c r="E55" s="385"/>
      <c r="F55" s="400"/>
      <c r="G55" s="386"/>
      <c r="H55" s="355"/>
      <c r="I55" s="355"/>
      <c r="J55" s="373"/>
      <c r="K55" s="355"/>
      <c r="L55" s="373"/>
      <c r="M55" s="355"/>
      <c r="N55" s="373"/>
      <c r="O55" s="355"/>
      <c r="P55" s="373"/>
      <c r="Q55" s="355"/>
      <c r="R55" s="373"/>
      <c r="S55" s="355"/>
      <c r="T55" s="373"/>
      <c r="U55" s="358"/>
      <c r="V55" s="359"/>
    </row>
    <row r="56" spans="1:22" s="15" customFormat="1" ht="54.75" customHeight="1">
      <c r="A56" s="360" t="s">
        <v>40</v>
      </c>
      <c r="B56" s="361" t="s">
        <v>40</v>
      </c>
      <c r="C56" s="361">
        <v>14</v>
      </c>
      <c r="D56" s="361">
        <v>28</v>
      </c>
      <c r="E56" s="362"/>
      <c r="F56" s="363" t="s">
        <v>62</v>
      </c>
      <c r="G56" s="363"/>
      <c r="H56" s="366" t="s">
        <v>104</v>
      </c>
      <c r="I56" s="366">
        <v>1</v>
      </c>
      <c r="J56" s="367">
        <f>SUM(J57:J57)</f>
        <v>9250000</v>
      </c>
      <c r="K56" s="366">
        <v>1</v>
      </c>
      <c r="L56" s="367">
        <f>SUM(L57:L57)</f>
        <v>9000000</v>
      </c>
      <c r="M56" s="366">
        <v>1</v>
      </c>
      <c r="N56" s="367">
        <f>SUM(N57:N57)</f>
        <v>16000000</v>
      </c>
      <c r="O56" s="366">
        <v>1</v>
      </c>
      <c r="P56" s="367">
        <f>SUM(P57:P57)</f>
        <v>16450000</v>
      </c>
      <c r="Q56" s="366">
        <v>1</v>
      </c>
      <c r="R56" s="367">
        <f>SUM(R57:R57)</f>
        <v>25000000</v>
      </c>
      <c r="S56" s="366">
        <v>1</v>
      </c>
      <c r="T56" s="367">
        <f>SUM(T57:T57)</f>
        <v>75700000</v>
      </c>
      <c r="U56" s="388" t="s">
        <v>131</v>
      </c>
      <c r="V56" s="393" t="s">
        <v>288</v>
      </c>
    </row>
    <row r="57" spans="1:22" s="15" customFormat="1" ht="42" customHeight="1">
      <c r="A57" s="351" t="s">
        <v>40</v>
      </c>
      <c r="B57" s="352" t="s">
        <v>40</v>
      </c>
      <c r="C57" s="352">
        <v>14</v>
      </c>
      <c r="D57" s="352">
        <v>28</v>
      </c>
      <c r="E57" s="352">
        <v>22</v>
      </c>
      <c r="F57" s="353" t="s">
        <v>165</v>
      </c>
      <c r="G57" s="353" t="s">
        <v>166</v>
      </c>
      <c r="H57" s="355"/>
      <c r="I57" s="356">
        <v>1</v>
      </c>
      <c r="J57" s="357">
        <f>'[5]Tabel T-C 28'!$F$242</f>
        <v>9250000</v>
      </c>
      <c r="K57" s="356">
        <v>1</v>
      </c>
      <c r="L57" s="357">
        <v>9000000</v>
      </c>
      <c r="M57" s="356">
        <v>1</v>
      </c>
      <c r="N57" s="357">
        <v>16000000</v>
      </c>
      <c r="O57" s="356">
        <v>1</v>
      </c>
      <c r="P57" s="357">
        <v>16450000</v>
      </c>
      <c r="Q57" s="356">
        <v>1</v>
      </c>
      <c r="R57" s="357">
        <v>25000000</v>
      </c>
      <c r="S57" s="356">
        <v>1</v>
      </c>
      <c r="T57" s="357">
        <f>J57+L57+N57+P57+R57</f>
        <v>75700000</v>
      </c>
      <c r="U57" s="358"/>
      <c r="V57" s="401"/>
    </row>
    <row r="58" spans="1:22" s="16" customFormat="1" ht="8.25" customHeight="1">
      <c r="A58" s="384"/>
      <c r="B58" s="385"/>
      <c r="C58" s="385"/>
      <c r="D58" s="385"/>
      <c r="E58" s="385"/>
      <c r="F58" s="353"/>
      <c r="G58" s="386"/>
      <c r="H58" s="355"/>
      <c r="I58" s="355"/>
      <c r="J58" s="373"/>
      <c r="K58" s="366"/>
      <c r="L58" s="373"/>
      <c r="M58" s="366"/>
      <c r="N58" s="373"/>
      <c r="O58" s="366"/>
      <c r="P58" s="373"/>
      <c r="Q58" s="366"/>
      <c r="R58" s="373"/>
      <c r="S58" s="366"/>
      <c r="T58" s="373"/>
      <c r="U58" s="358"/>
      <c r="V58" s="359"/>
    </row>
    <row r="59" spans="1:22" s="15" customFormat="1" ht="39" customHeight="1">
      <c r="A59" s="360" t="s">
        <v>40</v>
      </c>
      <c r="B59" s="361" t="s">
        <v>40</v>
      </c>
      <c r="C59" s="361">
        <v>14</v>
      </c>
      <c r="D59" s="362">
        <v>29</v>
      </c>
      <c r="E59" s="362"/>
      <c r="F59" s="363" t="s">
        <v>168</v>
      </c>
      <c r="G59" s="363"/>
      <c r="H59" s="366"/>
      <c r="I59" s="366">
        <v>1</v>
      </c>
      <c r="J59" s="367">
        <f>SUM(J60:J60)</f>
        <v>3850000</v>
      </c>
      <c r="K59" s="366">
        <v>1</v>
      </c>
      <c r="L59" s="367">
        <f>SUM(L60:L60)</f>
        <v>3850000</v>
      </c>
      <c r="M59" s="366">
        <v>1</v>
      </c>
      <c r="N59" s="367">
        <f>SUM(N60:N60)</f>
        <v>15500000</v>
      </c>
      <c r="O59" s="366">
        <v>1</v>
      </c>
      <c r="P59" s="367">
        <f>SUM(P60:P60)</f>
        <v>15350000</v>
      </c>
      <c r="Q59" s="366">
        <v>1</v>
      </c>
      <c r="R59" s="367">
        <f>SUM(R60:R60)</f>
        <v>30000000</v>
      </c>
      <c r="S59" s="366">
        <v>1</v>
      </c>
      <c r="T59" s="367">
        <f>SUM(T60:T60)</f>
        <v>68550000</v>
      </c>
      <c r="U59" s="388"/>
      <c r="V59" s="393" t="s">
        <v>288</v>
      </c>
    </row>
    <row r="60" spans="1:22" s="16" customFormat="1" ht="38.25">
      <c r="A60" s="351" t="s">
        <v>40</v>
      </c>
      <c r="B60" s="352" t="s">
        <v>40</v>
      </c>
      <c r="C60" s="352">
        <v>14</v>
      </c>
      <c r="D60" s="385">
        <v>29</v>
      </c>
      <c r="E60" s="352">
        <v>34</v>
      </c>
      <c r="F60" s="402" t="s">
        <v>169</v>
      </c>
      <c r="G60" s="402" t="s">
        <v>170</v>
      </c>
      <c r="H60" s="355"/>
      <c r="I60" s="355" t="s">
        <v>251</v>
      </c>
      <c r="J60" s="357">
        <f>'[5]Tabel T-C 28'!$F$251</f>
        <v>3850000</v>
      </c>
      <c r="K60" s="355" t="s">
        <v>252</v>
      </c>
      <c r="L60" s="357">
        <v>3850000</v>
      </c>
      <c r="M60" s="355" t="s">
        <v>253</v>
      </c>
      <c r="N60" s="357">
        <v>15500000</v>
      </c>
      <c r="O60" s="355" t="s">
        <v>254</v>
      </c>
      <c r="P60" s="357">
        <v>15350000</v>
      </c>
      <c r="Q60" s="355" t="s">
        <v>255</v>
      </c>
      <c r="R60" s="357">
        <v>30000000</v>
      </c>
      <c r="S60" s="355" t="s">
        <v>256</v>
      </c>
      <c r="T60" s="357">
        <f>J60+L60+N60+P60+R60</f>
        <v>68550000</v>
      </c>
      <c r="U60" s="358"/>
      <c r="V60" s="359"/>
    </row>
    <row r="61" spans="1:22" s="16" customFormat="1" ht="9.75" customHeight="1">
      <c r="A61" s="384"/>
      <c r="B61" s="385"/>
      <c r="C61" s="385"/>
      <c r="D61" s="385"/>
      <c r="E61" s="352"/>
      <c r="F61" s="402"/>
      <c r="G61" s="402"/>
      <c r="H61" s="353"/>
      <c r="I61" s="355"/>
      <c r="J61" s="373"/>
      <c r="K61" s="396"/>
      <c r="L61" s="373"/>
      <c r="M61" s="396"/>
      <c r="N61" s="373"/>
      <c r="O61" s="396"/>
      <c r="P61" s="373"/>
      <c r="Q61" s="396"/>
      <c r="R61" s="373"/>
      <c r="S61" s="396"/>
      <c r="T61" s="373"/>
      <c r="U61" s="358"/>
      <c r="V61" s="359"/>
    </row>
    <row r="62" spans="1:22" s="13" customFormat="1" ht="9" customHeight="1" thickBot="1">
      <c r="A62" s="403"/>
      <c r="B62" s="404"/>
      <c r="C62" s="405"/>
      <c r="D62" s="405"/>
      <c r="E62" s="405"/>
      <c r="F62" s="406"/>
      <c r="G62" s="406"/>
      <c r="H62" s="406"/>
      <c r="I62" s="407"/>
      <c r="J62" s="408"/>
      <c r="K62" s="407"/>
      <c r="L62" s="408"/>
      <c r="M62" s="407"/>
      <c r="N62" s="408"/>
      <c r="O62" s="407"/>
      <c r="P62" s="408"/>
      <c r="Q62" s="407"/>
      <c r="R62" s="408"/>
      <c r="S62" s="407"/>
      <c r="T62" s="408"/>
      <c r="U62" s="409"/>
      <c r="V62" s="410"/>
    </row>
    <row r="63" spans="1:22" s="21" customFormat="1" ht="21.75" customHeight="1" thickBot="1">
      <c r="A63" s="539" t="s">
        <v>132</v>
      </c>
      <c r="B63" s="540"/>
      <c r="C63" s="540"/>
      <c r="D63" s="540"/>
      <c r="E63" s="540"/>
      <c r="F63" s="540"/>
      <c r="G63" s="540"/>
      <c r="H63" s="540"/>
      <c r="I63" s="541"/>
      <c r="J63" s="411">
        <f>J59+J56+J52+J49+J46+J43+J40+J38+J35+J25+J13</f>
        <v>626355500</v>
      </c>
      <c r="K63" s="411"/>
      <c r="L63" s="411">
        <f>L59+L56+L52+L49+L46+L43+L40+L38+L35+L25+L13</f>
        <v>995284949</v>
      </c>
      <c r="M63" s="411"/>
      <c r="N63" s="411">
        <f>N59+N56+N52+N49+N46+N43+N40+N38+N35+N25+N13</f>
        <v>1131935899</v>
      </c>
      <c r="O63" s="411"/>
      <c r="P63" s="411">
        <f>P59+P56+P52+P49+P46+P43+P40+P38+P35+P25+P13</f>
        <v>1146855842</v>
      </c>
      <c r="Q63" s="411"/>
      <c r="R63" s="411">
        <f>R59+R56+R52+R49+R46+R43+R40+R38+R35+R25+R13</f>
        <v>1890200000</v>
      </c>
      <c r="S63" s="411"/>
      <c r="T63" s="411">
        <f>T59+T56+T52+T49+T46+T43+T40+T38+T35+T25+T13</f>
        <v>5703051590</v>
      </c>
      <c r="U63" s="411"/>
      <c r="V63" s="412"/>
    </row>
    <row r="64" spans="1:22" ht="15" thickTop="1">
      <c r="A64" s="323"/>
      <c r="B64" s="324"/>
      <c r="C64" s="324"/>
      <c r="D64" s="324"/>
      <c r="E64" s="324"/>
      <c r="F64" s="325"/>
      <c r="G64" s="324"/>
      <c r="H64" s="324"/>
      <c r="I64" s="326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7"/>
      <c r="V64" s="327"/>
    </row>
    <row r="65" spans="1:22" ht="14.25">
      <c r="A65" s="324"/>
      <c r="B65" s="324"/>
      <c r="C65" s="324"/>
      <c r="D65" s="324"/>
      <c r="E65" s="324"/>
      <c r="F65" s="325"/>
      <c r="G65" s="324"/>
      <c r="H65" s="324"/>
      <c r="I65" s="326"/>
      <c r="J65" s="325"/>
      <c r="K65" s="325"/>
      <c r="L65" s="325"/>
      <c r="M65" s="325"/>
      <c r="N65" s="325"/>
      <c r="O65" s="325"/>
      <c r="P65" s="325"/>
      <c r="Q65" s="325"/>
      <c r="R65" s="325"/>
      <c r="S65" s="324"/>
      <c r="T65" s="413"/>
      <c r="U65" s="326"/>
      <c r="V65" s="326"/>
    </row>
    <row r="66" spans="1:22" ht="14.25">
      <c r="A66" s="324"/>
      <c r="B66" s="324"/>
      <c r="C66" s="324"/>
      <c r="D66" s="324"/>
      <c r="E66" s="324"/>
      <c r="F66" s="325"/>
      <c r="G66" s="324"/>
      <c r="H66" s="324"/>
      <c r="I66" s="326"/>
      <c r="J66" s="325"/>
      <c r="K66" s="325"/>
      <c r="L66" s="325"/>
      <c r="M66" s="325"/>
      <c r="N66" s="325"/>
      <c r="O66" s="325"/>
      <c r="P66" s="325"/>
      <c r="Q66" s="325"/>
      <c r="R66" s="325"/>
      <c r="S66" s="324"/>
      <c r="T66" s="413"/>
      <c r="U66" s="326"/>
      <c r="V66" s="326"/>
    </row>
    <row r="67" spans="1:22" ht="14.25">
      <c r="A67" s="324"/>
      <c r="B67" s="324"/>
      <c r="C67" s="324"/>
      <c r="D67" s="324"/>
      <c r="E67" s="324"/>
      <c r="F67" s="325"/>
      <c r="G67" s="324"/>
      <c r="H67" s="324"/>
      <c r="I67" s="326"/>
      <c r="J67" s="325"/>
      <c r="K67" s="325"/>
      <c r="L67" s="325"/>
      <c r="M67" s="325"/>
      <c r="N67" s="325"/>
      <c r="O67" s="325"/>
      <c r="P67" s="325"/>
      <c r="Q67" s="325"/>
      <c r="R67" s="325"/>
      <c r="S67" s="324"/>
      <c r="T67" s="413"/>
      <c r="U67" s="326"/>
      <c r="V67" s="326"/>
    </row>
    <row r="68" spans="1:22" ht="14.25">
      <c r="A68" s="324"/>
      <c r="B68" s="324"/>
      <c r="C68" s="324"/>
      <c r="D68" s="324"/>
      <c r="E68" s="324"/>
      <c r="F68" s="325"/>
      <c r="G68" s="324"/>
      <c r="H68" s="324"/>
      <c r="I68" s="326"/>
      <c r="J68" s="325"/>
      <c r="K68" s="325"/>
      <c r="L68" s="325"/>
      <c r="M68" s="325"/>
      <c r="N68" s="325"/>
      <c r="O68" s="325"/>
      <c r="P68" s="325"/>
      <c r="Q68" s="325"/>
      <c r="R68" s="325"/>
      <c r="S68" s="324"/>
      <c r="T68" s="413"/>
      <c r="U68" s="326"/>
      <c r="V68" s="326"/>
    </row>
    <row r="69" spans="1:22" ht="14.25">
      <c r="A69" s="324"/>
      <c r="B69" s="324"/>
      <c r="C69" s="324"/>
      <c r="D69" s="324"/>
      <c r="E69" s="324"/>
      <c r="F69" s="325"/>
      <c r="G69" s="324"/>
      <c r="H69" s="324"/>
      <c r="I69" s="326"/>
      <c r="J69" s="414"/>
      <c r="K69" s="414"/>
      <c r="L69" s="414"/>
      <c r="M69" s="414"/>
      <c r="N69" s="414"/>
      <c r="O69" s="414"/>
      <c r="P69" s="414"/>
      <c r="Q69" s="414"/>
      <c r="R69" s="414"/>
      <c r="S69" s="324"/>
      <c r="T69" s="413"/>
      <c r="U69" s="326"/>
      <c r="V69" s="326"/>
    </row>
    <row r="70" spans="1:22" ht="14.25">
      <c r="A70" s="324"/>
      <c r="B70" s="324"/>
      <c r="C70" s="324"/>
      <c r="D70" s="324"/>
      <c r="E70" s="324"/>
      <c r="F70" s="325"/>
      <c r="G70" s="324"/>
      <c r="H70" s="324"/>
      <c r="I70" s="326"/>
      <c r="J70" s="325"/>
      <c r="K70" s="325"/>
      <c r="L70" s="325"/>
      <c r="M70" s="325"/>
      <c r="N70" s="325"/>
      <c r="O70" s="325"/>
      <c r="P70" s="325"/>
      <c r="Q70" s="325"/>
      <c r="R70" s="325"/>
      <c r="S70" s="324"/>
      <c r="T70" s="413"/>
      <c r="U70" s="326"/>
      <c r="V70" s="326"/>
    </row>
    <row r="71" spans="1:22" ht="14.25">
      <c r="A71" s="324"/>
      <c r="B71" s="324"/>
      <c r="C71" s="324"/>
      <c r="D71" s="324"/>
      <c r="E71" s="324"/>
      <c r="F71" s="325"/>
      <c r="G71" s="324"/>
      <c r="H71" s="324"/>
      <c r="I71" s="326"/>
      <c r="J71" s="325"/>
      <c r="K71" s="325"/>
      <c r="L71" s="325"/>
      <c r="M71" s="325"/>
      <c r="N71" s="325"/>
      <c r="O71" s="325"/>
      <c r="P71" s="325"/>
      <c r="Q71" s="325"/>
      <c r="R71" s="325"/>
      <c r="S71" s="324"/>
      <c r="T71" s="413"/>
      <c r="U71" s="326"/>
      <c r="V71" s="326"/>
    </row>
    <row r="72" spans="1:22" ht="14.25">
      <c r="A72" s="324"/>
      <c r="B72" s="324"/>
      <c r="C72" s="324"/>
      <c r="D72" s="324"/>
      <c r="E72" s="324"/>
      <c r="F72" s="325"/>
      <c r="G72" s="324"/>
      <c r="H72" s="324"/>
      <c r="I72" s="326"/>
      <c r="J72" s="325"/>
      <c r="K72" s="325"/>
      <c r="L72" s="325"/>
      <c r="M72" s="325"/>
      <c r="N72" s="325"/>
      <c r="O72" s="325"/>
      <c r="P72" s="325"/>
      <c r="Q72" s="325"/>
      <c r="R72" s="325"/>
      <c r="S72" s="324"/>
      <c r="T72" s="413"/>
      <c r="U72" s="326"/>
      <c r="V72" s="326"/>
    </row>
    <row r="73" spans="1:22" ht="14.25">
      <c r="A73" s="324"/>
      <c r="B73" s="324"/>
      <c r="C73" s="324"/>
      <c r="D73" s="324"/>
      <c r="E73" s="324"/>
      <c r="F73" s="325"/>
      <c r="G73" s="324"/>
      <c r="H73" s="324"/>
      <c r="I73" s="326"/>
      <c r="J73" s="325"/>
      <c r="K73" s="325"/>
      <c r="L73" s="325"/>
      <c r="M73" s="325"/>
      <c r="N73" s="325"/>
      <c r="O73" s="325"/>
      <c r="P73" s="325"/>
      <c r="Q73" s="325"/>
      <c r="R73" s="325"/>
      <c r="S73" s="415"/>
      <c r="T73" s="413"/>
      <c r="U73" s="326"/>
      <c r="V73" s="326"/>
    </row>
    <row r="74" spans="1:22" ht="14.25">
      <c r="A74" s="324"/>
      <c r="B74" s="324"/>
      <c r="C74" s="324"/>
      <c r="D74" s="324"/>
      <c r="E74" s="324"/>
      <c r="F74" s="325"/>
      <c r="G74" s="324"/>
      <c r="H74" s="324"/>
      <c r="I74" s="326"/>
      <c r="J74" s="325"/>
      <c r="K74" s="325"/>
      <c r="L74" s="325"/>
      <c r="M74" s="325"/>
      <c r="N74" s="325"/>
      <c r="O74" s="325"/>
      <c r="P74" s="325"/>
      <c r="Q74" s="325"/>
      <c r="R74" s="325"/>
      <c r="S74" s="324"/>
      <c r="T74" s="413"/>
      <c r="U74" s="326"/>
      <c r="V74" s="326"/>
    </row>
    <row r="75" spans="1:22" ht="14.25">
      <c r="A75" s="324"/>
      <c r="B75" s="324"/>
      <c r="C75" s="324"/>
      <c r="D75" s="324"/>
      <c r="E75" s="324"/>
      <c r="F75" s="325"/>
      <c r="G75" s="324"/>
      <c r="H75" s="324"/>
      <c r="I75" s="326"/>
      <c r="J75" s="325"/>
      <c r="K75" s="325"/>
      <c r="L75" s="325"/>
      <c r="M75" s="325"/>
      <c r="N75" s="325"/>
      <c r="O75" s="325"/>
      <c r="P75" s="325"/>
      <c r="Q75" s="325"/>
      <c r="R75" s="325"/>
      <c r="S75" s="324"/>
      <c r="T75" s="413"/>
      <c r="U75" s="326"/>
      <c r="V75" s="326"/>
    </row>
    <row r="76" spans="1:22" ht="14.25">
      <c r="A76" s="324"/>
      <c r="B76" s="324"/>
      <c r="C76" s="324"/>
      <c r="D76" s="324"/>
      <c r="E76" s="324"/>
      <c r="F76" s="325"/>
      <c r="G76" s="324"/>
      <c r="H76" s="324"/>
      <c r="I76" s="416"/>
      <c r="J76" s="417"/>
      <c r="K76" s="417"/>
      <c r="L76" s="417"/>
      <c r="M76" s="417"/>
      <c r="N76" s="417"/>
      <c r="O76" s="417"/>
      <c r="P76" s="417"/>
      <c r="Q76" s="417"/>
      <c r="R76" s="417"/>
      <c r="S76" s="418"/>
      <c r="T76" s="419"/>
      <c r="U76" s="416"/>
      <c r="V76" s="326"/>
    </row>
    <row r="77" spans="1:22" ht="14.25">
      <c r="A77" s="324"/>
      <c r="B77" s="324"/>
      <c r="C77" s="324"/>
      <c r="D77" s="324"/>
      <c r="E77" s="324"/>
      <c r="F77" s="325"/>
      <c r="G77" s="324"/>
      <c r="H77" s="324"/>
      <c r="I77" s="416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6"/>
      <c r="V77" s="420"/>
    </row>
    <row r="78" spans="1:22" ht="14.25">
      <c r="A78" s="324"/>
      <c r="B78" s="324"/>
      <c r="C78" s="324"/>
      <c r="D78" s="324"/>
      <c r="E78" s="324"/>
      <c r="F78" s="325"/>
      <c r="G78" s="324"/>
      <c r="H78" s="324"/>
      <c r="I78" s="416"/>
      <c r="J78" s="417"/>
      <c r="K78" s="417"/>
      <c r="L78" s="417">
        <v>995284949</v>
      </c>
      <c r="M78" s="417"/>
      <c r="N78" s="417"/>
      <c r="O78" s="417"/>
      <c r="P78" s="417"/>
      <c r="Q78" s="417"/>
      <c r="R78" s="417"/>
      <c r="S78" s="417"/>
      <c r="T78" s="417"/>
      <c r="U78" s="416"/>
      <c r="V78" s="327"/>
    </row>
    <row r="79" spans="1:22" ht="14.25">
      <c r="A79" s="324"/>
      <c r="B79" s="324"/>
      <c r="C79" s="324"/>
      <c r="D79" s="324"/>
      <c r="E79" s="324"/>
      <c r="F79" s="325"/>
      <c r="G79" s="324"/>
      <c r="H79" s="324"/>
      <c r="I79" s="416"/>
      <c r="J79" s="417"/>
      <c r="K79" s="417"/>
      <c r="L79" s="421">
        <f>L63</f>
        <v>995284949</v>
      </c>
      <c r="M79" s="417"/>
      <c r="N79" s="417"/>
      <c r="O79" s="417"/>
      <c r="P79" s="417"/>
      <c r="Q79" s="417"/>
      <c r="R79" s="417"/>
      <c r="S79" s="417"/>
      <c r="T79" s="417"/>
      <c r="U79" s="416"/>
      <c r="V79" s="327"/>
    </row>
    <row r="80" spans="1:22" ht="14.25">
      <c r="A80" s="324"/>
      <c r="B80" s="324"/>
      <c r="C80" s="324"/>
      <c r="D80" s="324"/>
      <c r="E80" s="324"/>
      <c r="F80" s="325"/>
      <c r="G80" s="324"/>
      <c r="H80" s="324"/>
      <c r="I80" s="416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17"/>
      <c r="U80" s="416"/>
      <c r="V80" s="327"/>
    </row>
    <row r="81" spans="1:22" ht="14.25">
      <c r="A81" s="324"/>
      <c r="B81" s="324"/>
      <c r="C81" s="324"/>
      <c r="D81" s="324"/>
      <c r="E81" s="324"/>
      <c r="F81" s="325"/>
      <c r="G81" s="324"/>
      <c r="H81" s="324"/>
      <c r="I81" s="416"/>
      <c r="J81" s="417"/>
      <c r="K81" s="417"/>
      <c r="L81" s="417">
        <f>L79-L78</f>
        <v>0</v>
      </c>
      <c r="M81" s="417"/>
      <c r="N81" s="417"/>
      <c r="O81" s="417"/>
      <c r="P81" s="417"/>
      <c r="Q81" s="417"/>
      <c r="R81" s="417"/>
      <c r="S81" s="417"/>
      <c r="T81" s="417"/>
      <c r="U81" s="416"/>
      <c r="V81" s="327"/>
    </row>
    <row r="82" spans="1:22" ht="14.25">
      <c r="A82" s="324"/>
      <c r="B82" s="324"/>
      <c r="C82" s="324"/>
      <c r="D82" s="324"/>
      <c r="E82" s="324"/>
      <c r="F82" s="325"/>
      <c r="G82" s="324"/>
      <c r="H82" s="324"/>
      <c r="I82" s="416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6"/>
      <c r="V82" s="327"/>
    </row>
    <row r="83" spans="1:22" ht="14.25">
      <c r="A83" s="324"/>
      <c r="B83" s="324"/>
      <c r="C83" s="324"/>
      <c r="D83" s="324"/>
      <c r="E83" s="324"/>
      <c r="F83" s="325"/>
      <c r="G83" s="324"/>
      <c r="H83" s="324"/>
      <c r="I83" s="416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6"/>
      <c r="V83" s="327"/>
    </row>
    <row r="84" spans="1:22" ht="14.25">
      <c r="A84" s="324"/>
      <c r="B84" s="324"/>
      <c r="C84" s="324"/>
      <c r="D84" s="324"/>
      <c r="E84" s="324"/>
      <c r="F84" s="325"/>
      <c r="G84" s="324"/>
      <c r="H84" s="324"/>
      <c r="I84" s="416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6"/>
      <c r="V84" s="327"/>
    </row>
    <row r="85" spans="1:22" ht="14.25">
      <c r="A85" s="324"/>
      <c r="B85" s="324"/>
      <c r="C85" s="324"/>
      <c r="D85" s="324"/>
      <c r="E85" s="324"/>
      <c r="F85" s="325"/>
      <c r="G85" s="324"/>
      <c r="H85" s="324"/>
      <c r="I85" s="416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6"/>
      <c r="V85" s="327"/>
    </row>
    <row r="86" spans="1:22" ht="14.25">
      <c r="A86" s="324"/>
      <c r="B86" s="324"/>
      <c r="C86" s="324"/>
      <c r="D86" s="324"/>
      <c r="E86" s="324"/>
      <c r="F86" s="325"/>
      <c r="G86" s="324"/>
      <c r="H86" s="324"/>
      <c r="I86" s="416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6"/>
      <c r="V86" s="327"/>
    </row>
    <row r="87" spans="1:22" ht="14.25">
      <c r="A87" s="324"/>
      <c r="B87" s="324"/>
      <c r="C87" s="324"/>
      <c r="D87" s="324"/>
      <c r="E87" s="324"/>
      <c r="F87" s="325"/>
      <c r="G87" s="324"/>
      <c r="H87" s="324"/>
      <c r="I87" s="416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6"/>
      <c r="V87" s="327"/>
    </row>
    <row r="88" spans="1:22" ht="14.25">
      <c r="A88" s="324"/>
      <c r="B88" s="324"/>
      <c r="C88" s="324"/>
      <c r="D88" s="324"/>
      <c r="E88" s="324"/>
      <c r="F88" s="325"/>
      <c r="G88" s="324"/>
      <c r="H88" s="324"/>
      <c r="I88" s="416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6"/>
      <c r="V88" s="327"/>
    </row>
    <row r="89" spans="1:22" ht="14.25">
      <c r="A89" s="324"/>
      <c r="B89" s="324"/>
      <c r="C89" s="324"/>
      <c r="D89" s="324"/>
      <c r="E89" s="324"/>
      <c r="F89" s="325"/>
      <c r="G89" s="324"/>
      <c r="H89" s="324"/>
      <c r="I89" s="416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16"/>
      <c r="V89" s="327"/>
    </row>
    <row r="90" spans="1:22" ht="14.25">
      <c r="A90" s="324"/>
      <c r="B90" s="324"/>
      <c r="C90" s="324"/>
      <c r="D90" s="324"/>
      <c r="E90" s="324"/>
      <c r="F90" s="325"/>
      <c r="G90" s="324"/>
      <c r="H90" s="324"/>
      <c r="I90" s="416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6"/>
      <c r="V90" s="327"/>
    </row>
    <row r="91" spans="1:22" ht="14.25">
      <c r="A91" s="324"/>
      <c r="B91" s="324"/>
      <c r="C91" s="324"/>
      <c r="D91" s="324"/>
      <c r="E91" s="324"/>
      <c r="F91" s="325"/>
      <c r="G91" s="324"/>
      <c r="H91" s="324"/>
      <c r="I91" s="416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6"/>
      <c r="V91" s="327"/>
    </row>
    <row r="92" spans="1:22" ht="14.25">
      <c r="A92" s="324"/>
      <c r="B92" s="324"/>
      <c r="C92" s="324"/>
      <c r="D92" s="324"/>
      <c r="E92" s="324"/>
      <c r="F92" s="325"/>
      <c r="G92" s="324"/>
      <c r="H92" s="324"/>
      <c r="I92" s="416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7"/>
      <c r="U92" s="416"/>
      <c r="V92" s="327"/>
    </row>
    <row r="93" spans="9:21" ht="14.25">
      <c r="I93" s="317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7"/>
    </row>
    <row r="94" spans="9:21" ht="14.25">
      <c r="I94" s="317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7"/>
    </row>
    <row r="95" spans="9:21" ht="14.25">
      <c r="I95" s="317"/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318"/>
      <c r="U95" s="317"/>
    </row>
    <row r="96" spans="9:21" ht="14.25">
      <c r="I96" s="317"/>
      <c r="J96" s="318"/>
      <c r="K96" s="318"/>
      <c r="L96" s="318"/>
      <c r="M96" s="318"/>
      <c r="N96" s="318"/>
      <c r="O96" s="318"/>
      <c r="P96" s="318"/>
      <c r="Q96" s="318"/>
      <c r="R96" s="318"/>
      <c r="S96" s="318"/>
      <c r="T96" s="318"/>
      <c r="U96" s="317"/>
    </row>
  </sheetData>
  <sheetProtection/>
  <mergeCells count="25">
    <mergeCell ref="A63:I63"/>
    <mergeCell ref="A1:V1"/>
    <mergeCell ref="A2:V2"/>
    <mergeCell ref="A3:V3"/>
    <mergeCell ref="A8:E10"/>
    <mergeCell ref="F8:F10"/>
    <mergeCell ref="Q11:R11"/>
    <mergeCell ref="O9:P9"/>
    <mergeCell ref="Q9:R9"/>
    <mergeCell ref="V8:V10"/>
    <mergeCell ref="A4:V4"/>
    <mergeCell ref="S9:T9"/>
    <mergeCell ref="I11:J11"/>
    <mergeCell ref="K11:L11"/>
    <mergeCell ref="M11:N11"/>
    <mergeCell ref="S11:T11"/>
    <mergeCell ref="K9:L9"/>
    <mergeCell ref="M9:N9"/>
    <mergeCell ref="O11:P11"/>
    <mergeCell ref="G8:G10"/>
    <mergeCell ref="U8:U10"/>
    <mergeCell ref="A11:E11"/>
    <mergeCell ref="H8:H10"/>
    <mergeCell ref="I8:T8"/>
    <mergeCell ref="I9:J9"/>
  </mergeCells>
  <printOptions/>
  <pageMargins left="0.15748031496062992" right="0.1968503937007874" top="0.4330708661417323" bottom="0.3937007874015748" header="0.31496062992125984" footer="0.1968503937007874"/>
  <pageSetup horizontalDpi="300" verticalDpi="3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HP</cp:lastModifiedBy>
  <cp:lastPrinted>2018-08-14T15:23:45Z</cp:lastPrinted>
  <dcterms:created xsi:type="dcterms:W3CDTF">2012-03-03T03:25:07Z</dcterms:created>
  <dcterms:modified xsi:type="dcterms:W3CDTF">2019-02-12T02:30:16Z</dcterms:modified>
  <cp:category/>
  <cp:version/>
  <cp:contentType/>
  <cp:contentStatus/>
</cp:coreProperties>
</file>