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IKANAN\2023\SEKSI PENANGKAPAN IKAN DAN JASA PERIKANAN\statistik\"/>
    </mc:Choice>
  </mc:AlternateContent>
  <xr:revisionPtr revIDLastSave="0" documentId="13_ncr:1_{F79F28E7-94AA-43DF-A017-4D2C894A3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TP LAUT" sheetId="2" r:id="rId1"/>
    <sheet name="PRODUKSI LAUT" sheetId="4" r:id="rId2"/>
    <sheet name="NILAI PRODUKSI" sheetId="11" r:id="rId3"/>
    <sheet name="RTP PUD" sheetId="5" r:id="rId4"/>
    <sheet name="JUMLAH PRODUKSI PUD  " sheetId="10" r:id="rId5"/>
    <sheet name="NILAI PRODUKSI PUD " sheetId="12" r:id="rId6"/>
  </sheets>
  <definedNames>
    <definedName name="_xlnm.Print_Area" localSheetId="4">'JUMLAH PRODUKSI PUD  '!$A$1:$Q$39</definedName>
    <definedName name="_xlnm.Print_Area" localSheetId="2">'NILAI PRODUKSI'!$A$1:$E$50</definedName>
    <definedName name="_xlnm.Print_Area" localSheetId="5">'NILAI PRODUKSI PUD '!$A$1:$Q$39</definedName>
    <definedName name="_xlnm.Print_Area" localSheetId="1">'PRODUKSI LAUT'!$A$1:$E$50</definedName>
    <definedName name="_xlnm.Print_Area" localSheetId="0">'RTP LAUT'!$A$1:$E$71</definedName>
  </definedNames>
  <calcPr calcId="191029"/>
</workbook>
</file>

<file path=xl/calcChain.xml><?xml version="1.0" encoding="utf-8"?>
<calcChain xmlns="http://schemas.openxmlformats.org/spreadsheetml/2006/main">
  <c r="E9" i="12" l="1"/>
  <c r="F9" i="12"/>
  <c r="G9" i="12"/>
  <c r="H9" i="12"/>
  <c r="I9" i="12"/>
  <c r="J9" i="12"/>
  <c r="K9" i="12"/>
  <c r="L9" i="12"/>
  <c r="M9" i="12"/>
  <c r="N9" i="12"/>
  <c r="O9" i="12"/>
  <c r="P9" i="12"/>
  <c r="E10" i="12"/>
  <c r="F10" i="12"/>
  <c r="G10" i="12"/>
  <c r="H10" i="12"/>
  <c r="H7" i="12" s="1"/>
  <c r="I10" i="12"/>
  <c r="J10" i="12"/>
  <c r="K10" i="12"/>
  <c r="L10" i="12"/>
  <c r="M10" i="12"/>
  <c r="N10" i="12"/>
  <c r="O10" i="12"/>
  <c r="P10" i="12"/>
  <c r="E11" i="12"/>
  <c r="F11" i="12"/>
  <c r="G11" i="12"/>
  <c r="H11" i="12"/>
  <c r="I11" i="12"/>
  <c r="J11" i="12"/>
  <c r="K11" i="12"/>
  <c r="Q11" i="12" s="1"/>
  <c r="L11" i="12"/>
  <c r="M11" i="12"/>
  <c r="N11" i="12"/>
  <c r="O11" i="12"/>
  <c r="P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E22" i="12"/>
  <c r="F22" i="12"/>
  <c r="G22" i="12"/>
  <c r="Q22" i="12" s="1"/>
  <c r="H22" i="12"/>
  <c r="I22" i="12"/>
  <c r="J22" i="12"/>
  <c r="K22" i="12"/>
  <c r="L22" i="12"/>
  <c r="M22" i="12"/>
  <c r="N22" i="12"/>
  <c r="O22" i="12"/>
  <c r="P22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9" i="12"/>
  <c r="P8" i="12"/>
  <c r="P7" i="12" s="1"/>
  <c r="O8" i="12"/>
  <c r="N8" i="12"/>
  <c r="N7" i="12" s="1"/>
  <c r="M8" i="12"/>
  <c r="M7" i="12" s="1"/>
  <c r="L8" i="12"/>
  <c r="K8" i="12"/>
  <c r="G8" i="12"/>
  <c r="Q12" i="12"/>
  <c r="J7" i="12"/>
  <c r="I7" i="12"/>
  <c r="F7" i="12"/>
  <c r="E7" i="12"/>
  <c r="E50" i="11"/>
  <c r="D50" i="11"/>
  <c r="C50" i="11"/>
  <c r="Q10" i="12" l="1"/>
  <c r="Q14" i="12"/>
  <c r="Q15" i="12"/>
  <c r="Q16" i="12"/>
  <c r="Q19" i="12"/>
  <c r="Q20" i="12"/>
  <c r="O7" i="12"/>
  <c r="K7" i="12"/>
  <c r="Q21" i="12"/>
  <c r="Q13" i="12"/>
  <c r="L7" i="12"/>
  <c r="Q18" i="12"/>
  <c r="Q17" i="12"/>
  <c r="D7" i="12"/>
  <c r="Q9" i="12"/>
  <c r="Q8" i="12"/>
  <c r="G7" i="12"/>
  <c r="Q7" i="12" l="1"/>
  <c r="N9" i="11" l="1"/>
  <c r="T9" i="11" s="1"/>
  <c r="O9" i="11"/>
  <c r="U9" i="11" s="1"/>
  <c r="P9" i="11"/>
  <c r="V9" i="11" s="1"/>
  <c r="N10" i="11"/>
  <c r="T10" i="11" s="1"/>
  <c r="O10" i="11"/>
  <c r="U10" i="11" s="1"/>
  <c r="P10" i="11"/>
  <c r="V10" i="11" s="1"/>
  <c r="N11" i="11"/>
  <c r="T11" i="11" s="1"/>
  <c r="O11" i="11"/>
  <c r="U11" i="11" s="1"/>
  <c r="P11" i="11"/>
  <c r="V11" i="11" s="1"/>
  <c r="N12" i="11"/>
  <c r="T12" i="11" s="1"/>
  <c r="O12" i="11"/>
  <c r="U12" i="11" s="1"/>
  <c r="P12" i="11"/>
  <c r="V12" i="11" s="1"/>
  <c r="N13" i="11"/>
  <c r="T13" i="11" s="1"/>
  <c r="O13" i="11"/>
  <c r="U13" i="11" s="1"/>
  <c r="P13" i="11"/>
  <c r="V13" i="11" s="1"/>
  <c r="N14" i="11"/>
  <c r="T14" i="11" s="1"/>
  <c r="O14" i="11"/>
  <c r="U14" i="11" s="1"/>
  <c r="P14" i="11"/>
  <c r="V14" i="11" s="1"/>
  <c r="N15" i="11"/>
  <c r="T15" i="11" s="1"/>
  <c r="O15" i="11"/>
  <c r="U15" i="11" s="1"/>
  <c r="P15" i="11"/>
  <c r="V15" i="11" s="1"/>
  <c r="N16" i="11"/>
  <c r="T16" i="11" s="1"/>
  <c r="O16" i="11"/>
  <c r="U16" i="11" s="1"/>
  <c r="P16" i="11"/>
  <c r="V16" i="11" s="1"/>
  <c r="N17" i="11"/>
  <c r="T17" i="11" s="1"/>
  <c r="O17" i="11"/>
  <c r="U17" i="11" s="1"/>
  <c r="P17" i="11"/>
  <c r="V17" i="11" s="1"/>
  <c r="N18" i="11"/>
  <c r="T18" i="11" s="1"/>
  <c r="O18" i="11"/>
  <c r="U18" i="11" s="1"/>
  <c r="P18" i="11"/>
  <c r="V18" i="11" s="1"/>
  <c r="N19" i="11"/>
  <c r="T19" i="11" s="1"/>
  <c r="O19" i="11"/>
  <c r="U19" i="11" s="1"/>
  <c r="P19" i="11"/>
  <c r="V19" i="11" s="1"/>
  <c r="N20" i="11"/>
  <c r="T20" i="11" s="1"/>
  <c r="O20" i="11"/>
  <c r="U20" i="11" s="1"/>
  <c r="P20" i="11"/>
  <c r="V20" i="11" s="1"/>
  <c r="N21" i="11"/>
  <c r="T21" i="11" s="1"/>
  <c r="O21" i="11"/>
  <c r="U21" i="11" s="1"/>
  <c r="P21" i="11"/>
  <c r="V21" i="11" s="1"/>
  <c r="N22" i="11"/>
  <c r="T22" i="11" s="1"/>
  <c r="O22" i="11"/>
  <c r="U22" i="11" s="1"/>
  <c r="P22" i="11"/>
  <c r="V22" i="11" s="1"/>
  <c r="N23" i="11"/>
  <c r="T23" i="11" s="1"/>
  <c r="O23" i="11"/>
  <c r="U23" i="11" s="1"/>
  <c r="P23" i="11"/>
  <c r="V23" i="11" s="1"/>
  <c r="N24" i="11"/>
  <c r="T24" i="11" s="1"/>
  <c r="O24" i="11"/>
  <c r="U24" i="11" s="1"/>
  <c r="P24" i="11"/>
  <c r="V24" i="11" s="1"/>
  <c r="N25" i="11"/>
  <c r="T25" i="11" s="1"/>
  <c r="O25" i="11"/>
  <c r="U25" i="11" s="1"/>
  <c r="P25" i="11"/>
  <c r="V25" i="11" s="1"/>
  <c r="N26" i="11"/>
  <c r="T26" i="11" s="1"/>
  <c r="O26" i="11"/>
  <c r="U26" i="11" s="1"/>
  <c r="P26" i="11"/>
  <c r="V26" i="11" s="1"/>
  <c r="N27" i="11"/>
  <c r="T27" i="11" s="1"/>
  <c r="O27" i="11"/>
  <c r="U27" i="11" s="1"/>
  <c r="P27" i="11"/>
  <c r="V27" i="11" s="1"/>
  <c r="N28" i="11"/>
  <c r="T28" i="11" s="1"/>
  <c r="O28" i="11"/>
  <c r="U28" i="11" s="1"/>
  <c r="P28" i="11"/>
  <c r="V28" i="11" s="1"/>
  <c r="N29" i="11"/>
  <c r="T29" i="11" s="1"/>
  <c r="O29" i="11"/>
  <c r="U29" i="11" s="1"/>
  <c r="P29" i="11"/>
  <c r="V29" i="11" s="1"/>
  <c r="N30" i="11"/>
  <c r="T30" i="11" s="1"/>
  <c r="O30" i="11"/>
  <c r="U30" i="11" s="1"/>
  <c r="P30" i="11"/>
  <c r="V30" i="11" s="1"/>
  <c r="N31" i="11"/>
  <c r="T31" i="11" s="1"/>
  <c r="O31" i="11"/>
  <c r="U31" i="11" s="1"/>
  <c r="P31" i="11"/>
  <c r="V31" i="11" s="1"/>
  <c r="N32" i="11"/>
  <c r="T32" i="11" s="1"/>
  <c r="O32" i="11"/>
  <c r="U32" i="11" s="1"/>
  <c r="P32" i="11"/>
  <c r="V32" i="11" s="1"/>
  <c r="N33" i="11"/>
  <c r="T33" i="11" s="1"/>
  <c r="O33" i="11"/>
  <c r="U33" i="11" s="1"/>
  <c r="P33" i="11"/>
  <c r="V33" i="11" s="1"/>
  <c r="N34" i="11"/>
  <c r="T34" i="11" s="1"/>
  <c r="O34" i="11"/>
  <c r="U34" i="11" s="1"/>
  <c r="P34" i="11"/>
  <c r="V34" i="11" s="1"/>
  <c r="N35" i="11"/>
  <c r="T35" i="11" s="1"/>
  <c r="O35" i="11"/>
  <c r="U35" i="11" s="1"/>
  <c r="P35" i="11"/>
  <c r="V35" i="11" s="1"/>
  <c r="N36" i="11"/>
  <c r="O36" i="11"/>
  <c r="P36" i="11"/>
  <c r="N37" i="11"/>
  <c r="T37" i="11" s="1"/>
  <c r="O37" i="11"/>
  <c r="U37" i="11" s="1"/>
  <c r="P37" i="11"/>
  <c r="V37" i="11" s="1"/>
  <c r="N38" i="11"/>
  <c r="T38" i="11" s="1"/>
  <c r="O38" i="11"/>
  <c r="U38" i="11" s="1"/>
  <c r="P38" i="11"/>
  <c r="V38" i="11" s="1"/>
  <c r="N39" i="11"/>
  <c r="T39" i="11" s="1"/>
  <c r="O39" i="11"/>
  <c r="U39" i="11" s="1"/>
  <c r="P39" i="11"/>
  <c r="V39" i="11" s="1"/>
  <c r="N40" i="11"/>
  <c r="T40" i="11" s="1"/>
  <c r="O40" i="11"/>
  <c r="U40" i="11" s="1"/>
  <c r="P40" i="11"/>
  <c r="V40" i="11" s="1"/>
  <c r="N41" i="11"/>
  <c r="T41" i="11" s="1"/>
  <c r="O41" i="11"/>
  <c r="U41" i="11" s="1"/>
  <c r="P41" i="11"/>
  <c r="V41" i="11" s="1"/>
  <c r="N42" i="11"/>
  <c r="T42" i="11" s="1"/>
  <c r="O42" i="11"/>
  <c r="U42" i="11" s="1"/>
  <c r="P42" i="11"/>
  <c r="V42" i="11" s="1"/>
  <c r="N43" i="11"/>
  <c r="T43" i="11" s="1"/>
  <c r="O43" i="11"/>
  <c r="U43" i="11" s="1"/>
  <c r="P43" i="11"/>
  <c r="V43" i="11" s="1"/>
  <c r="N44" i="11"/>
  <c r="T44" i="11" s="1"/>
  <c r="O44" i="11"/>
  <c r="U44" i="11" s="1"/>
  <c r="P44" i="11"/>
  <c r="V44" i="11" s="1"/>
  <c r="N45" i="11"/>
  <c r="T45" i="11" s="1"/>
  <c r="O45" i="11"/>
  <c r="P45" i="11"/>
  <c r="V45" i="11" s="1"/>
  <c r="N46" i="11"/>
  <c r="T46" i="11" s="1"/>
  <c r="O46" i="11"/>
  <c r="P46" i="11"/>
  <c r="V46" i="11" s="1"/>
  <c r="N47" i="11"/>
  <c r="O47" i="11"/>
  <c r="P47" i="11"/>
  <c r="N48" i="11"/>
  <c r="T48" i="11" s="1"/>
  <c r="O48" i="11"/>
  <c r="U48" i="11" s="1"/>
  <c r="P48" i="11"/>
  <c r="V48" i="11" s="1"/>
  <c r="N49" i="11"/>
  <c r="T49" i="11" s="1"/>
  <c r="O49" i="11"/>
  <c r="U49" i="11" s="1"/>
  <c r="P49" i="11"/>
  <c r="V49" i="11" s="1"/>
  <c r="O8" i="11"/>
  <c r="U8" i="11" s="1"/>
  <c r="P8" i="11"/>
  <c r="V8" i="11" s="1"/>
  <c r="N8" i="11"/>
  <c r="T8" i="11" s="1"/>
  <c r="AE22" i="10" l="1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Q22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Q21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Q20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Q19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Q18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Q17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Q16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Q15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Q14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Q13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Q12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Q11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Q10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Q9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Q8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Q7" i="10" l="1"/>
  <c r="G22" i="5"/>
  <c r="O51" i="4"/>
  <c r="P51" i="4"/>
  <c r="N51" i="4"/>
  <c r="H38" i="2" l="1"/>
  <c r="H37" i="2"/>
  <c r="H36" i="2"/>
  <c r="H39" i="2" s="1"/>
  <c r="I24" i="2"/>
  <c r="H24" i="2"/>
  <c r="I33" i="2"/>
  <c r="H32" i="2"/>
  <c r="J32" i="2" s="1"/>
  <c r="H31" i="2"/>
  <c r="J31" i="2" s="1"/>
  <c r="H29" i="2"/>
  <c r="H30" i="2"/>
  <c r="J30" i="2" s="1"/>
  <c r="I29" i="2"/>
  <c r="I30" i="2"/>
  <c r="I31" i="2"/>
  <c r="I32" i="2"/>
  <c r="I28" i="2"/>
  <c r="H28" i="2"/>
  <c r="J28" i="2" s="1"/>
  <c r="H23" i="2"/>
  <c r="J23" i="2" s="1"/>
  <c r="I23" i="2"/>
  <c r="H18" i="2"/>
  <c r="I18" i="2"/>
  <c r="H19" i="2"/>
  <c r="I19" i="2"/>
  <c r="H22" i="2"/>
  <c r="J22" i="2" s="1"/>
  <c r="I22" i="2"/>
  <c r="H17" i="2"/>
  <c r="I17" i="2"/>
  <c r="I16" i="2"/>
  <c r="J16" i="2" s="1"/>
  <c r="H16" i="2"/>
  <c r="J19" i="2"/>
  <c r="I20" i="2"/>
  <c r="H20" i="2"/>
  <c r="J20" i="2" s="1"/>
  <c r="I21" i="2"/>
  <c r="H21" i="2"/>
  <c r="J21" i="2" s="1"/>
  <c r="J18" i="2" l="1"/>
  <c r="J17" i="2"/>
  <c r="J29" i="2"/>
  <c r="H33" i="2"/>
  <c r="J33" i="2" s="1"/>
  <c r="J24" i="2"/>
  <c r="I15" i="2" l="1"/>
  <c r="I25" i="2" s="1"/>
  <c r="H15" i="2"/>
  <c r="C47" i="2"/>
  <c r="H25" i="2" l="1"/>
  <c r="J25" i="2" s="1"/>
  <c r="J15" i="2"/>
  <c r="Q44" i="5"/>
  <c r="Q43" i="5"/>
  <c r="Q42" i="5"/>
  <c r="Q41" i="5"/>
  <c r="Q40" i="5"/>
  <c r="Q39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Q29" i="5"/>
  <c r="Q28" i="5"/>
  <c r="Q27" i="5"/>
  <c r="Q26" i="5"/>
  <c r="Q25" i="5"/>
  <c r="Q24" i="5"/>
  <c r="P22" i="5"/>
  <c r="O22" i="5"/>
  <c r="N22" i="5"/>
  <c r="M22" i="5"/>
  <c r="L22" i="5"/>
  <c r="K22" i="5"/>
  <c r="J22" i="5"/>
  <c r="I22" i="5"/>
  <c r="H22" i="5"/>
  <c r="F22" i="5"/>
  <c r="E22" i="5"/>
  <c r="D22" i="5"/>
  <c r="Q18" i="5"/>
  <c r="Q17" i="5"/>
  <c r="P14" i="5"/>
  <c r="P10" i="5" s="1"/>
  <c r="P8" i="5" s="1"/>
  <c r="O14" i="5"/>
  <c r="N14" i="5"/>
  <c r="N10" i="5" s="1"/>
  <c r="N8" i="5" s="1"/>
  <c r="M14" i="5"/>
  <c r="L14" i="5"/>
  <c r="L10" i="5" s="1"/>
  <c r="L8" i="5" s="1"/>
  <c r="K14" i="5"/>
  <c r="K10" i="5" s="1"/>
  <c r="K8" i="5" s="1"/>
  <c r="J14" i="5"/>
  <c r="J10" i="5" s="1"/>
  <c r="J8" i="5" s="1"/>
  <c r="I14" i="5"/>
  <c r="I10" i="5" s="1"/>
  <c r="I8" i="5" s="1"/>
  <c r="H14" i="5"/>
  <c r="H10" i="5" s="1"/>
  <c r="H8" i="5" s="1"/>
  <c r="G14" i="5"/>
  <c r="F14" i="5"/>
  <c r="F10" i="5" s="1"/>
  <c r="E14" i="5"/>
  <c r="D14" i="5"/>
  <c r="D10" i="5" s="1"/>
  <c r="Q12" i="5"/>
  <c r="O10" i="5"/>
  <c r="O8" i="5" s="1"/>
  <c r="M10" i="5"/>
  <c r="M8" i="5" s="1"/>
  <c r="G10" i="5"/>
  <c r="G8" i="5" s="1"/>
  <c r="E10" i="5"/>
  <c r="E8" i="5" l="1"/>
  <c r="Q10" i="5"/>
  <c r="F8" i="5"/>
  <c r="Q37" i="5"/>
  <c r="Q22" i="5"/>
  <c r="Q14" i="5"/>
  <c r="D8" i="5" l="1"/>
  <c r="Q8" i="5" s="1"/>
  <c r="E63" i="2" l="1"/>
  <c r="C64" i="2"/>
  <c r="E66" i="2"/>
  <c r="E65" i="2"/>
  <c r="D61" i="2"/>
  <c r="C48" i="2"/>
  <c r="C45" i="2" s="1"/>
  <c r="C49" i="2"/>
  <c r="E49" i="2" s="1"/>
  <c r="C50" i="2"/>
  <c r="C51" i="2"/>
  <c r="E51" i="2" s="1"/>
  <c r="C52" i="2"/>
  <c r="E52" i="2" s="1"/>
  <c r="C53" i="2"/>
  <c r="C54" i="2"/>
  <c r="C55" i="2"/>
  <c r="C56" i="2"/>
  <c r="E56" i="2" s="1"/>
  <c r="C57" i="2"/>
  <c r="E57" i="2" s="1"/>
  <c r="C58" i="2"/>
  <c r="E58" i="2" s="1"/>
  <c r="C59" i="2"/>
  <c r="C26" i="2"/>
  <c r="C13" i="2"/>
  <c r="E59" i="2"/>
  <c r="E50" i="2"/>
  <c r="E55" i="2"/>
  <c r="D13" i="2"/>
  <c r="D47" i="2"/>
  <c r="D54" i="2"/>
  <c r="D9" i="2"/>
  <c r="C9" i="2"/>
  <c r="D40" i="2"/>
  <c r="D34" i="2"/>
  <c r="D26" i="2"/>
  <c r="E28" i="2"/>
  <c r="E29" i="2"/>
  <c r="E30" i="2"/>
  <c r="E31" i="2"/>
  <c r="E32" i="2"/>
  <c r="E36" i="2"/>
  <c r="E37" i="2"/>
  <c r="E38" i="2"/>
  <c r="E42" i="2"/>
  <c r="E43" i="2"/>
  <c r="C34" i="2"/>
  <c r="C40" i="2"/>
  <c r="E16" i="2"/>
  <c r="E17" i="2"/>
  <c r="E18" i="2"/>
  <c r="E19" i="2"/>
  <c r="E20" i="2"/>
  <c r="E21" i="2"/>
  <c r="E22" i="2"/>
  <c r="E23" i="2"/>
  <c r="E24" i="2"/>
  <c r="E15" i="2"/>
  <c r="E40" i="2" l="1"/>
  <c r="E64" i="2"/>
  <c r="C61" i="2"/>
  <c r="E47" i="2"/>
  <c r="D45" i="2"/>
  <c r="E54" i="2"/>
  <c r="E48" i="2"/>
  <c r="C7" i="2"/>
  <c r="E34" i="2"/>
  <c r="E61" i="2"/>
  <c r="E53" i="2"/>
  <c r="D7" i="2"/>
  <c r="E13" i="2"/>
  <c r="E26" i="2"/>
  <c r="E45" i="2" l="1"/>
  <c r="E7" i="2"/>
</calcChain>
</file>

<file path=xl/sharedStrings.xml><?xml version="1.0" encoding="utf-8"?>
<sst xmlns="http://schemas.openxmlformats.org/spreadsheetml/2006/main" count="334" uniqueCount="157">
  <si>
    <t xml:space="preserve">JUMLAH RUMAH TANGGA PERIKANAN LAUT, ALAT TANGKAP DAN </t>
  </si>
  <si>
    <t xml:space="preserve"> JUMLAH NELAYAN PERKECAMATAN </t>
  </si>
  <si>
    <t>Kecamatan</t>
  </si>
  <si>
    <t>Jumlah</t>
  </si>
  <si>
    <t>A</t>
  </si>
  <si>
    <t>Jumlah Rumah Tangga Perikanan (RTP)</t>
  </si>
  <si>
    <t>I</t>
  </si>
  <si>
    <t>RTP Menurut Ukuran Kapal</t>
  </si>
  <si>
    <t>a.  KM_0 - 5 GT</t>
  </si>
  <si>
    <t>b.  5 - 10 GT</t>
  </si>
  <si>
    <t>B</t>
  </si>
  <si>
    <t>Alat Tangkap (Unit)</t>
  </si>
  <si>
    <t>1. Jaring Insang Hanyut</t>
  </si>
  <si>
    <t>C</t>
  </si>
  <si>
    <t>Jumlah Nelayan (Orang)</t>
  </si>
  <si>
    <t>a.  0 - 5 GT</t>
  </si>
  <si>
    <t>-</t>
  </si>
  <si>
    <t>d. 30 - 50 GT</t>
  </si>
  <si>
    <t>NO</t>
  </si>
  <si>
    <t>Rumah Tangga Perikanan Tangkap</t>
  </si>
  <si>
    <t>RTP TANPA PERAHU</t>
  </si>
  <si>
    <t>1. Penggaruk Tanpa Kapal</t>
  </si>
  <si>
    <t>II</t>
  </si>
  <si>
    <t>Jaring Insang Hanyut, Jaring Gillnet Oseanik</t>
  </si>
  <si>
    <t>Pukat Hela Pertengahan Berpapan, Pukat Ikan</t>
  </si>
  <si>
    <t>2. Jaring Insang Berpancang</t>
  </si>
  <si>
    <t>3. Jaring Insang Kombinasi Dengan Trammel Net</t>
  </si>
  <si>
    <t>4. Pukat Hela Dasar Berpapan</t>
  </si>
  <si>
    <t>5. Pukat Hela Pertengahan Berpapan, Pukat Ikan</t>
  </si>
  <si>
    <t>7.Perangkap (Bubu)</t>
  </si>
  <si>
    <t>8. Penggaruk Berkapal</t>
  </si>
  <si>
    <t>9. Pukat Dorong</t>
  </si>
  <si>
    <t>10. Rawai Dasar</t>
  </si>
  <si>
    <t>6. Perangkap (Togo)</t>
  </si>
  <si>
    <t>Jaring Insang Tetap, Jaring Liong Bun</t>
  </si>
  <si>
    <t>2. Jaring Insang Tetap, Jaring Liong Bun</t>
  </si>
  <si>
    <t>3. Jaring Insang Berlapis, Jaring Klitik</t>
  </si>
  <si>
    <t>c. 20- 30 GT</t>
  </si>
  <si>
    <t>4. Jaring Insang Berlapis, Jaring Klitik</t>
  </si>
  <si>
    <t>11. Penggaruk Tanpa Kapal</t>
  </si>
  <si>
    <t>c. 20 - 30 GT</t>
  </si>
  <si>
    <t>JUMLAH PRODUKSI PERIKANAN TANGKAP LAUT PER KECAMATAN</t>
  </si>
  <si>
    <t>KABUPATEN TANJUNG JABUNG BARAT</t>
  </si>
  <si>
    <t>Satuan :</t>
  </si>
  <si>
    <t>Ton</t>
  </si>
  <si>
    <t>No</t>
  </si>
  <si>
    <t>Jenis Ikan</t>
  </si>
  <si>
    <t>Produksi (Ton)</t>
  </si>
  <si>
    <t>(Ton)*</t>
  </si>
  <si>
    <t xml:space="preserve">Tenggiri </t>
  </si>
  <si>
    <t>Bawal hitam</t>
  </si>
  <si>
    <t xml:space="preserve">Bawal putih </t>
  </si>
  <si>
    <t xml:space="preserve">Senangin </t>
  </si>
  <si>
    <t xml:space="preserve">Kakap merah </t>
  </si>
  <si>
    <t xml:space="preserve">Kakap putih </t>
  </si>
  <si>
    <t>Kakap batu</t>
  </si>
  <si>
    <t>Alu-alu</t>
  </si>
  <si>
    <t>Gerot</t>
  </si>
  <si>
    <t>Kurau</t>
  </si>
  <si>
    <t>Kembung</t>
  </si>
  <si>
    <t xml:space="preserve">Belanak </t>
  </si>
  <si>
    <t>Gulama</t>
  </si>
  <si>
    <t>Parang-parang</t>
  </si>
  <si>
    <t>Talang-talang</t>
  </si>
  <si>
    <t xml:space="preserve">Sembilang </t>
  </si>
  <si>
    <t>Remang (Malung )</t>
  </si>
  <si>
    <t>Mayung</t>
  </si>
  <si>
    <t xml:space="preserve">Kerapu </t>
  </si>
  <si>
    <t xml:space="preserve">Layur </t>
  </si>
  <si>
    <t>Pari</t>
  </si>
  <si>
    <t>Lidah</t>
  </si>
  <si>
    <t>Sebelah</t>
  </si>
  <si>
    <t>Lomek</t>
  </si>
  <si>
    <t>Selanget</t>
  </si>
  <si>
    <t>Selar kuning</t>
  </si>
  <si>
    <t>Tamban/Tembang</t>
  </si>
  <si>
    <t>Bilis</t>
  </si>
  <si>
    <t>BINATANG BERKULIT KERAS</t>
  </si>
  <si>
    <t xml:space="preserve">Udang dogol </t>
  </si>
  <si>
    <t xml:space="preserve">Udang putih </t>
  </si>
  <si>
    <t>Udang krosok</t>
  </si>
  <si>
    <t>Udang ketak</t>
  </si>
  <si>
    <t>Udang belang</t>
  </si>
  <si>
    <t>Udang Grogo/Rebon</t>
  </si>
  <si>
    <t xml:space="preserve">Kepiting </t>
  </si>
  <si>
    <t xml:space="preserve">Rajungan </t>
  </si>
  <si>
    <t xml:space="preserve">Kerang darah </t>
  </si>
  <si>
    <t>Siput</t>
  </si>
  <si>
    <t>BINATANG BERKULIT LUNAK</t>
  </si>
  <si>
    <t xml:space="preserve">Cumi-cumi </t>
  </si>
  <si>
    <t>Sotong</t>
  </si>
  <si>
    <t>Jumlah............</t>
  </si>
  <si>
    <t>URAIAN</t>
  </si>
  <si>
    <t>KECAMATAN</t>
  </si>
  <si>
    <t>RUMAH TANGGA PERIKANAN (RTP)</t>
  </si>
  <si>
    <t>ARMADA (UNIT)</t>
  </si>
  <si>
    <t>A.</t>
  </si>
  <si>
    <t>Kapal/Perahu Motor ≤ 1 GT</t>
  </si>
  <si>
    <t xml:space="preserve">B. </t>
  </si>
  <si>
    <t>Jukung</t>
  </si>
  <si>
    <t>Perahu papan</t>
  </si>
  <si>
    <t>a. Kecil</t>
  </si>
  <si>
    <t>b. Sedang</t>
  </si>
  <si>
    <t>Tanpa Perahu</t>
  </si>
  <si>
    <t>III</t>
  </si>
  <si>
    <t>ALAT TANGKAP (UNIT)</t>
  </si>
  <si>
    <t>Bubu</t>
  </si>
  <si>
    <t>Jr. Insang berpancang/ Belat</t>
  </si>
  <si>
    <t>Jr. Insang Hanyut</t>
  </si>
  <si>
    <t>Jala Tebar</t>
  </si>
  <si>
    <t>Pancing Berjoran</t>
  </si>
  <si>
    <t>Serok/Antong</t>
  </si>
  <si>
    <t>IV</t>
  </si>
  <si>
    <t>JUMLAH NELAYAN (ORANG)</t>
  </si>
  <si>
    <t>Betok</t>
  </si>
  <si>
    <t xml:space="preserve">Baung </t>
  </si>
  <si>
    <t xml:space="preserve">Gabus </t>
  </si>
  <si>
    <t>Lele /kelli</t>
  </si>
  <si>
    <t>Lampan</t>
  </si>
  <si>
    <t xml:space="preserve">Lais </t>
  </si>
  <si>
    <t>Nila</t>
  </si>
  <si>
    <t xml:space="preserve">Sepat </t>
  </si>
  <si>
    <t>Sembilang</t>
  </si>
  <si>
    <t xml:space="preserve">Tambakan </t>
  </si>
  <si>
    <t xml:space="preserve">Toman </t>
  </si>
  <si>
    <t>Tapah</t>
  </si>
  <si>
    <t>Patin</t>
  </si>
  <si>
    <t xml:space="preserve">Udang galah </t>
  </si>
  <si>
    <t>Perahu Tanpa Motor</t>
  </si>
  <si>
    <t>JENIS IKAN ( TON)</t>
  </si>
  <si>
    <t>JUMLAH RUMAH TANGGA PERIKANAN PERAIRAN UMUM , ALAT TANGKAP, DAN JUMLAH NELAYAN</t>
  </si>
  <si>
    <t>KABUPATEN TANJUNG JABUNG BARAT TAHUN 2023</t>
  </si>
  <si>
    <t xml:space="preserve">JUMLAH PRODUKSI PERAIRAN UMUM PERKECAMATAN </t>
  </si>
  <si>
    <t>Ketting</t>
  </si>
  <si>
    <t>TAHUN 2023</t>
  </si>
  <si>
    <t>NILAI PRODUKSI PERIKANAN TANGKAP LAUT PER KECAMATAN</t>
  </si>
  <si>
    <t>Jumlah (Rp.)</t>
  </si>
  <si>
    <t>Harga /Kg</t>
  </si>
  <si>
    <t xml:space="preserve">NILAI PRODUKSI PERAIRAN UMUM PERKECAMATAN </t>
  </si>
  <si>
    <t>Rp.</t>
  </si>
  <si>
    <t>Rupiah</t>
  </si>
  <si>
    <t xml:space="preserve"> </t>
  </si>
  <si>
    <t>Tungkal Ilir (1507030)</t>
  </si>
  <si>
    <t>Kuala Betara (1507041)</t>
  </si>
  <si>
    <t>Kec. Tungkal Ilir (1507030)</t>
  </si>
  <si>
    <t>Kec. Kuala Betara  (1507041)</t>
  </si>
  <si>
    <t>Bram Itam (1507031)</t>
  </si>
  <si>
    <t>Seberang Kota (1507032)</t>
  </si>
  <si>
    <t>Betara (1507040)</t>
  </si>
  <si>
    <t>Pengabuan (1507020)</t>
  </si>
  <si>
    <t>Senyerang (1507021)</t>
  </si>
  <si>
    <t>Tungkal Ulu (1507010)</t>
  </si>
  <si>
    <t>Batang Asam (1507012)</t>
  </si>
  <si>
    <t>Tebing Tinggi (1507013)</t>
  </si>
  <si>
    <t>Merlung (1507011)</t>
  </si>
  <si>
    <t>Muara Papalik (1507015)</t>
  </si>
  <si>
    <t>Renah Mendaluh (1507014)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</si>
</sst>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_-;_-@_-"/>
    <numFmt numFmtId="166" formatCode="_(* #,##0.0_);_(* \(#,##0.0\);_(* &quot;-&quot;_);_(@_)"/>
    <numFmt numFmtId="167" formatCode="_(* #,##0.00_);_(* \(#,##0.00\);_(* &quot;-&quot;_);_(@_)"/>
    <numFmt numFmtId="168" formatCode="_(* #,##0.000_);_(* \(#,##0.000\);_(* &quot;-&quot;???_);_(@_)"/>
    <numFmt numFmtId="169" formatCode="_(* #,##0_);_(* \(#,##0\);_(* &quot;-&quot;?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9"/>
      <color indexed="8"/>
      <name val="Bookman Old Style"/>
      <family val="1"/>
    </font>
    <font>
      <b/>
      <sz val="9"/>
      <color indexed="8"/>
      <name val="Bookman Old Style"/>
      <family val="1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4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2" fillId="3" borderId="1" xfId="0" applyFon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1" fontId="2" fillId="0" borderId="1" xfId="0" applyNumberFormat="1" applyFont="1" applyBorder="1"/>
    <xf numFmtId="164" fontId="5" fillId="0" borderId="1" xfId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" fontId="4" fillId="4" borderId="1" xfId="0" applyNumberFormat="1" applyFont="1" applyFill="1" applyBorder="1"/>
    <xf numFmtId="164" fontId="4" fillId="4" borderId="1" xfId="1" applyFont="1" applyFill="1" applyBorder="1" applyAlignment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right"/>
    </xf>
    <xf numFmtId="164" fontId="5" fillId="0" borderId="1" xfId="1" applyFont="1" applyFill="1" applyBorder="1" applyAlignment="1"/>
    <xf numFmtId="165" fontId="0" fillId="0" borderId="0" xfId="0" applyNumberFormat="1"/>
    <xf numFmtId="165" fontId="3" fillId="0" borderId="0" xfId="1" applyNumberFormat="1" applyFont="1" applyBorder="1" applyAlignment="1"/>
    <xf numFmtId="0" fontId="0" fillId="0" borderId="0" xfId="0" applyAlignment="1">
      <alignment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left" vertical="top"/>
    </xf>
    <xf numFmtId="1" fontId="0" fillId="0" borderId="1" xfId="0" applyNumberFormat="1" applyBorder="1" applyProtection="1">
      <protection locked="0"/>
    </xf>
    <xf numFmtId="1" fontId="0" fillId="0" borderId="1" xfId="0" applyNumberFormat="1" applyBorder="1"/>
    <xf numFmtId="164" fontId="0" fillId="0" borderId="1" xfId="0" applyNumberFormat="1" applyBorder="1"/>
    <xf numFmtId="0" fontId="4" fillId="3" borderId="1" xfId="0" applyFont="1" applyFill="1" applyBorder="1"/>
    <xf numFmtId="164" fontId="5" fillId="0" borderId="0" xfId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" fontId="0" fillId="0" borderId="1" xfId="0" applyNumberFormat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9" fillId="0" borderId="0" xfId="0" applyFont="1"/>
    <xf numFmtId="0" fontId="10" fillId="2" borderId="2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distributed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" xfId="0" applyFont="1" applyFill="1" applyBorder="1"/>
    <xf numFmtId="3" fontId="11" fillId="2" borderId="1" xfId="0" applyNumberFormat="1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5" xfId="0" applyFont="1" applyFill="1" applyBorder="1"/>
    <xf numFmtId="3" fontId="10" fillId="3" borderId="5" xfId="0" applyNumberFormat="1" applyFont="1" applyFill="1" applyBorder="1"/>
    <xf numFmtId="164" fontId="11" fillId="2" borderId="1" xfId="0" applyNumberFormat="1" applyFont="1" applyFill="1" applyBorder="1"/>
    <xf numFmtId="0" fontId="12" fillId="3" borderId="5" xfId="0" applyFont="1" applyFill="1" applyBorder="1"/>
    <xf numFmtId="3" fontId="12" fillId="3" borderId="5" xfId="0" applyNumberFormat="1" applyFont="1" applyFill="1" applyBorder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3" fillId="3" borderId="12" xfId="0" applyFont="1" applyFill="1" applyBorder="1"/>
    <xf numFmtId="164" fontId="12" fillId="3" borderId="10" xfId="1" applyFont="1" applyFill="1" applyBorder="1" applyAlignment="1"/>
    <xf numFmtId="0" fontId="10" fillId="3" borderId="12" xfId="0" applyFont="1" applyFill="1" applyBorder="1"/>
    <xf numFmtId="164" fontId="12" fillId="3" borderId="10" xfId="1" applyFont="1" applyFill="1" applyBorder="1" applyAlignment="1">
      <alignment horizontal="right"/>
    </xf>
    <xf numFmtId="0" fontId="14" fillId="2" borderId="1" xfId="0" applyFont="1" applyFill="1" applyBorder="1"/>
    <xf numFmtId="0" fontId="15" fillId="3" borderId="5" xfId="0" applyFont="1" applyFill="1" applyBorder="1"/>
    <xf numFmtId="3" fontId="15" fillId="3" borderId="5" xfId="0" applyNumberFormat="1" applyFont="1" applyFill="1" applyBorder="1"/>
    <xf numFmtId="164" fontId="15" fillId="3" borderId="13" xfId="1" applyFont="1" applyFill="1" applyBorder="1" applyAlignment="1">
      <alignment horizontal="right"/>
    </xf>
    <xf numFmtId="3" fontId="15" fillId="3" borderId="10" xfId="0" applyNumberFormat="1" applyFont="1" applyFill="1" applyBorder="1"/>
    <xf numFmtId="164" fontId="12" fillId="3" borderId="13" xfId="1" applyFont="1" applyFill="1" applyBorder="1" applyAlignment="1">
      <alignment horizontal="right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/>
    <xf numFmtId="164" fontId="15" fillId="3" borderId="17" xfId="1" applyFont="1" applyFill="1" applyBorder="1" applyAlignment="1"/>
    <xf numFmtId="164" fontId="15" fillId="3" borderId="17" xfId="1" applyFont="1" applyFill="1" applyBorder="1" applyAlignment="1">
      <alignment horizontal="right"/>
    </xf>
    <xf numFmtId="3" fontId="15" fillId="3" borderId="14" xfId="0" applyNumberFormat="1" applyFont="1" applyFill="1" applyBorder="1"/>
    <xf numFmtId="164" fontId="15" fillId="3" borderId="10" xfId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4" fontId="15" fillId="3" borderId="5" xfId="1" applyFont="1" applyFill="1" applyBorder="1" applyAlignment="1">
      <alignment horizontal="right"/>
    </xf>
    <xf numFmtId="0" fontId="10" fillId="3" borderId="18" xfId="0" applyFont="1" applyFill="1" applyBorder="1" applyAlignment="1">
      <alignment horizontal="center"/>
    </xf>
    <xf numFmtId="0" fontId="10" fillId="3" borderId="18" xfId="0" applyFont="1" applyFill="1" applyBorder="1"/>
    <xf numFmtId="164" fontId="15" fillId="3" borderId="18" xfId="1" applyFont="1" applyFill="1" applyBorder="1" applyAlignment="1">
      <alignment horizontal="right"/>
    </xf>
    <xf numFmtId="3" fontId="15" fillId="3" borderId="18" xfId="0" applyNumberFormat="1" applyFont="1" applyFill="1" applyBorder="1"/>
    <xf numFmtId="164" fontId="15" fillId="3" borderId="0" xfId="1" applyFont="1" applyFill="1" applyBorder="1" applyAlignment="1">
      <alignment horizontal="right"/>
    </xf>
    <xf numFmtId="3" fontId="15" fillId="3" borderId="0" xfId="0" applyNumberFormat="1" applyFont="1" applyFill="1"/>
    <xf numFmtId="0" fontId="11" fillId="2" borderId="19" xfId="0" applyFont="1" applyFill="1" applyBorder="1"/>
    <xf numFmtId="0" fontId="15" fillId="3" borderId="10" xfId="0" applyFont="1" applyFill="1" applyBorder="1"/>
    <xf numFmtId="164" fontId="15" fillId="3" borderId="10" xfId="1" applyFont="1" applyFill="1" applyBorder="1" applyAlignment="1"/>
    <xf numFmtId="0" fontId="15" fillId="3" borderId="14" xfId="0" applyFont="1" applyFill="1" applyBorder="1"/>
    <xf numFmtId="166" fontId="14" fillId="2" borderId="1" xfId="1" applyNumberFormat="1" applyFont="1" applyFill="1" applyBorder="1" applyAlignment="1"/>
    <xf numFmtId="0" fontId="15" fillId="0" borderId="5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3" borderId="21" xfId="0" applyFont="1" applyFill="1" applyBorder="1"/>
    <xf numFmtId="166" fontId="15" fillId="3" borderId="17" xfId="1" applyNumberFormat="1" applyFont="1" applyFill="1" applyBorder="1" applyAlignment="1">
      <alignment horizontal="right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3" borderId="12" xfId="0" applyFont="1" applyFill="1" applyBorder="1"/>
    <xf numFmtId="166" fontId="15" fillId="3" borderId="10" xfId="1" applyNumberFormat="1" applyFont="1" applyFill="1" applyBorder="1" applyAlignment="1">
      <alignment horizontal="right"/>
    </xf>
    <xf numFmtId="166" fontId="15" fillId="0" borderId="10" xfId="1" applyNumberFormat="1" applyFont="1" applyFill="1" applyBorder="1" applyAlignment="1">
      <alignment vertical="center"/>
    </xf>
    <xf numFmtId="0" fontId="12" fillId="3" borderId="12" xfId="0" applyFont="1" applyFill="1" applyBorder="1"/>
    <xf numFmtId="166" fontId="12" fillId="0" borderId="10" xfId="1" applyNumberFormat="1" applyFont="1" applyBorder="1" applyAlignment="1"/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3" borderId="24" xfId="0" applyFont="1" applyFill="1" applyBorder="1"/>
    <xf numFmtId="164" fontId="15" fillId="0" borderId="22" xfId="1" applyFont="1" applyFill="1" applyBorder="1" applyAlignment="1">
      <alignment vertical="center"/>
    </xf>
    <xf numFmtId="0" fontId="10" fillId="3" borderId="22" xfId="0" applyFont="1" applyFill="1" applyBorder="1" applyAlignment="1">
      <alignment horizontal="center"/>
    </xf>
    <xf numFmtId="1" fontId="3" fillId="0" borderId="0" xfId="1" applyNumberFormat="1" applyFont="1" applyBorder="1" applyAlignment="1"/>
    <xf numFmtId="1" fontId="3" fillId="0" borderId="0" xfId="0" applyNumberFormat="1" applyFont="1"/>
    <xf numFmtId="1" fontId="16" fillId="0" borderId="0" xfId="0" applyNumberFormat="1" applyFont="1" applyAlignment="1">
      <alignment vertical="center"/>
    </xf>
    <xf numFmtId="0" fontId="10" fillId="3" borderId="23" xfId="0" applyFont="1" applyFill="1" applyBorder="1"/>
    <xf numFmtId="0" fontId="10" fillId="3" borderId="24" xfId="0" applyFont="1" applyFill="1" applyBorder="1"/>
    <xf numFmtId="0" fontId="15" fillId="3" borderId="22" xfId="0" applyFont="1" applyFill="1" applyBorder="1"/>
    <xf numFmtId="0" fontId="17" fillId="0" borderId="0" xfId="0" applyFont="1"/>
    <xf numFmtId="164" fontId="14" fillId="2" borderId="1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167" fontId="14" fillId="2" borderId="1" xfId="1" applyNumberFormat="1" applyFont="1" applyFill="1" applyBorder="1" applyAlignment="1"/>
    <xf numFmtId="166" fontId="15" fillId="0" borderId="5" xfId="1" applyNumberFormat="1" applyFont="1" applyFill="1" applyBorder="1" applyAlignment="1">
      <alignment vertical="center"/>
    </xf>
    <xf numFmtId="168" fontId="3" fillId="0" borderId="0" xfId="0" applyNumberFormat="1" applyFont="1"/>
    <xf numFmtId="3" fontId="0" fillId="0" borderId="1" xfId="0" applyNumberFormat="1" applyBorder="1"/>
    <xf numFmtId="3" fontId="3" fillId="0" borderId="0" xfId="0" applyNumberFormat="1" applyFont="1"/>
    <xf numFmtId="41" fontId="3" fillId="0" borderId="0" xfId="2" applyNumberFormat="1" applyFont="1" applyBorder="1"/>
    <xf numFmtId="0" fontId="18" fillId="0" borderId="0" xfId="0" applyFont="1"/>
    <xf numFmtId="3" fontId="2" fillId="5" borderId="1" xfId="0" applyNumberFormat="1" applyFont="1" applyFill="1" applyBorder="1"/>
    <xf numFmtId="3" fontId="0" fillId="0" borderId="0" xfId="0" applyNumberFormat="1" applyAlignment="1">
      <alignment wrapText="1"/>
    </xf>
    <xf numFmtId="0" fontId="5" fillId="0" borderId="0" xfId="0" applyFont="1"/>
    <xf numFmtId="168" fontId="5" fillId="0" borderId="0" xfId="0" applyNumberFormat="1" applyFont="1"/>
    <xf numFmtId="169" fontId="5" fillId="0" borderId="0" xfId="0" applyNumberFormat="1" applyFont="1"/>
    <xf numFmtId="166" fontId="15" fillId="3" borderId="0" xfId="1" applyNumberFormat="1" applyFont="1" applyFill="1" applyBorder="1" applyAlignment="1">
      <alignment horizontal="right"/>
    </xf>
    <xf numFmtId="166" fontId="15" fillId="0" borderId="0" xfId="1" applyNumberFormat="1" applyFont="1" applyFill="1" applyBorder="1" applyAlignment="1">
      <alignment vertical="center"/>
    </xf>
    <xf numFmtId="166" fontId="19" fillId="3" borderId="0" xfId="1" applyNumberFormat="1" applyFont="1" applyFill="1" applyBorder="1" applyAlignment="1">
      <alignment horizontal="right"/>
    </xf>
    <xf numFmtId="166" fontId="19" fillId="0" borderId="0" xfId="1" applyNumberFormat="1" applyFont="1" applyFill="1" applyBorder="1" applyAlignment="1">
      <alignment vertical="center"/>
    </xf>
    <xf numFmtId="166" fontId="19" fillId="0" borderId="0" xfId="1" applyNumberFormat="1" applyFont="1" applyBorder="1" applyAlignment="1"/>
    <xf numFmtId="164" fontId="19" fillId="0" borderId="0" xfId="1" applyFont="1" applyFill="1" applyBorder="1" applyAlignment="1">
      <alignment vertical="center"/>
    </xf>
    <xf numFmtId="41" fontId="14" fillId="2" borderId="1" xfId="1" applyNumberFormat="1" applyFont="1" applyFill="1" applyBorder="1" applyAlignment="1"/>
    <xf numFmtId="41" fontId="15" fillId="3" borderId="17" xfId="1" applyNumberFormat="1" applyFont="1" applyFill="1" applyBorder="1" applyAlignment="1">
      <alignment horizontal="right"/>
    </xf>
    <xf numFmtId="41" fontId="15" fillId="0" borderId="5" xfId="1" applyNumberFormat="1" applyFont="1" applyFill="1" applyBorder="1" applyAlignment="1">
      <alignment vertical="center"/>
    </xf>
    <xf numFmtId="41" fontId="15" fillId="3" borderId="10" xfId="1" applyNumberFormat="1" applyFont="1" applyFill="1" applyBorder="1" applyAlignment="1">
      <alignment horizontal="right"/>
    </xf>
    <xf numFmtId="41" fontId="15" fillId="0" borderId="10" xfId="1" applyNumberFormat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3">
    <cellStyle name="Comma [0]" xfId="1" builtinId="6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zoomScaleNormal="100" zoomScaleSheetLayoutView="100" workbookViewId="0">
      <selection activeCell="C6" sqref="C6:D6"/>
    </sheetView>
  </sheetViews>
  <sheetFormatPr defaultRowHeight="14.4" x14ac:dyDescent="0.3"/>
  <cols>
    <col min="1" max="1" width="4.88671875" customWidth="1"/>
    <col min="2" max="2" width="44.33203125" bestFit="1" customWidth="1"/>
    <col min="3" max="3" width="10.6640625" bestFit="1" customWidth="1"/>
    <col min="4" max="4" width="12" bestFit="1" customWidth="1"/>
    <col min="5" max="5" width="11.109375" customWidth="1"/>
    <col min="6" max="7" width="9.5546875" bestFit="1" customWidth="1"/>
    <col min="8" max="9" width="8.88671875" style="112"/>
  </cols>
  <sheetData>
    <row r="1" spans="1:10" x14ac:dyDescent="0.3">
      <c r="A1" s="144" t="s">
        <v>0</v>
      </c>
      <c r="B1" s="144"/>
      <c r="C1" s="144"/>
      <c r="D1" s="144"/>
      <c r="E1" s="144"/>
    </row>
    <row r="2" spans="1:10" x14ac:dyDescent="0.3">
      <c r="A2" s="144" t="s">
        <v>1</v>
      </c>
      <c r="B2" s="144"/>
      <c r="C2" s="144"/>
      <c r="D2" s="144"/>
      <c r="E2" s="144"/>
    </row>
    <row r="3" spans="1:10" x14ac:dyDescent="0.3">
      <c r="A3" s="144" t="s">
        <v>131</v>
      </c>
      <c r="B3" s="144"/>
      <c r="C3" s="144"/>
      <c r="D3" s="144"/>
      <c r="E3" s="144"/>
    </row>
    <row r="5" spans="1:10" x14ac:dyDescent="0.3">
      <c r="A5" s="143" t="s">
        <v>18</v>
      </c>
      <c r="B5" s="143" t="s">
        <v>19</v>
      </c>
      <c r="C5" s="142" t="s">
        <v>2</v>
      </c>
      <c r="D5" s="142"/>
      <c r="E5" s="143" t="s">
        <v>3</v>
      </c>
    </row>
    <row r="6" spans="1:10" ht="28.8" x14ac:dyDescent="0.3">
      <c r="A6" s="143"/>
      <c r="B6" s="143"/>
      <c r="C6" s="159" t="s">
        <v>142</v>
      </c>
      <c r="D6" s="159" t="s">
        <v>143</v>
      </c>
      <c r="E6" s="143"/>
    </row>
    <row r="7" spans="1:10" x14ac:dyDescent="0.3">
      <c r="A7" s="10" t="s">
        <v>4</v>
      </c>
      <c r="B7" s="11" t="s">
        <v>5</v>
      </c>
      <c r="C7" s="12">
        <f>C9+C13+C26+C34+C40</f>
        <v>1246</v>
      </c>
      <c r="D7" s="12">
        <f>D9+D13+D26+D34+D40</f>
        <v>309</v>
      </c>
      <c r="E7" s="13">
        <f>C7+D7</f>
        <v>1555</v>
      </c>
    </row>
    <row r="8" spans="1:10" x14ac:dyDescent="0.3">
      <c r="A8" s="2"/>
      <c r="B8" s="2"/>
      <c r="C8" s="2"/>
      <c r="D8" s="2"/>
      <c r="E8" s="2"/>
    </row>
    <row r="9" spans="1:10" x14ac:dyDescent="0.3">
      <c r="A9" s="21" t="s">
        <v>6</v>
      </c>
      <c r="B9" s="5" t="s">
        <v>20</v>
      </c>
      <c r="C9" s="5">
        <f>C10</f>
        <v>100</v>
      </c>
      <c r="D9" s="7">
        <f>D10</f>
        <v>0</v>
      </c>
      <c r="E9" s="5">
        <v>100</v>
      </c>
    </row>
    <row r="10" spans="1:10" x14ac:dyDescent="0.3">
      <c r="A10" s="2"/>
      <c r="B10" s="2" t="s">
        <v>21</v>
      </c>
      <c r="C10" s="2">
        <v>100</v>
      </c>
      <c r="D10" s="9">
        <v>0</v>
      </c>
      <c r="E10" s="2"/>
    </row>
    <row r="11" spans="1:10" x14ac:dyDescent="0.3">
      <c r="A11" s="2"/>
      <c r="B11" s="2"/>
      <c r="C11" s="2"/>
      <c r="D11" s="2"/>
      <c r="E11" s="2"/>
    </row>
    <row r="12" spans="1:10" x14ac:dyDescent="0.3">
      <c r="A12" s="22" t="s">
        <v>22</v>
      </c>
      <c r="B12" s="3" t="s">
        <v>7</v>
      </c>
      <c r="C12" s="2"/>
      <c r="D12" s="2"/>
      <c r="E12" s="2"/>
      <c r="G12" s="114"/>
      <c r="H12" s="114"/>
      <c r="I12" s="114"/>
      <c r="J12" s="114"/>
    </row>
    <row r="13" spans="1:10" x14ac:dyDescent="0.3">
      <c r="A13" s="2"/>
      <c r="B13" s="4" t="s">
        <v>8</v>
      </c>
      <c r="C13" s="3">
        <f>SUM(C15:C24)</f>
        <v>963</v>
      </c>
      <c r="D13" s="3">
        <f>SUM(D15:D24)</f>
        <v>304</v>
      </c>
      <c r="E13" s="3">
        <f>C13+D13</f>
        <v>1267</v>
      </c>
      <c r="G13" s="18"/>
      <c r="H13" s="114"/>
      <c r="I13" s="114"/>
      <c r="J13" s="114"/>
    </row>
    <row r="14" spans="1:10" x14ac:dyDescent="0.3">
      <c r="A14" s="2"/>
      <c r="B14" s="2"/>
      <c r="C14" s="2"/>
      <c r="D14" s="2"/>
      <c r="E14" s="2"/>
      <c r="G14" s="18"/>
      <c r="H14" s="114"/>
      <c r="I14" s="114"/>
      <c r="J14" s="114"/>
    </row>
    <row r="15" spans="1:10" x14ac:dyDescent="0.3">
      <c r="A15" s="2"/>
      <c r="B15" s="6" t="s">
        <v>12</v>
      </c>
      <c r="C15" s="2">
        <v>446</v>
      </c>
      <c r="D15" s="2">
        <v>211</v>
      </c>
      <c r="E15" s="2">
        <f>C15+D15</f>
        <v>657</v>
      </c>
      <c r="F15" s="17"/>
      <c r="G15" s="106"/>
      <c r="H15" s="114">
        <f>C15*3</f>
        <v>1338</v>
      </c>
      <c r="I15" s="114">
        <f>D15*3</f>
        <v>633</v>
      </c>
      <c r="J15" s="114">
        <f>H15+I15</f>
        <v>1971</v>
      </c>
    </row>
    <row r="16" spans="1:10" x14ac:dyDescent="0.3">
      <c r="A16" s="2"/>
      <c r="B16" s="6" t="s">
        <v>25</v>
      </c>
      <c r="C16" s="2">
        <v>40</v>
      </c>
      <c r="D16" s="2">
        <v>20</v>
      </c>
      <c r="E16" s="2">
        <f t="shared" ref="E16:E43" si="0">C16+D16</f>
        <v>60</v>
      </c>
      <c r="G16" s="106"/>
      <c r="H16" s="114">
        <f>C16*2</f>
        <v>80</v>
      </c>
      <c r="I16" s="114">
        <f>D16*2</f>
        <v>40</v>
      </c>
      <c r="J16" s="114">
        <f t="shared" ref="J16:J24" si="1">H16+I16</f>
        <v>120</v>
      </c>
    </row>
    <row r="17" spans="1:10" x14ac:dyDescent="0.3">
      <c r="A17" s="2"/>
      <c r="B17" s="6" t="s">
        <v>26</v>
      </c>
      <c r="C17" s="2">
        <v>55</v>
      </c>
      <c r="D17" s="2">
        <v>15</v>
      </c>
      <c r="E17" s="2">
        <f t="shared" si="0"/>
        <v>70</v>
      </c>
      <c r="G17" s="107"/>
      <c r="H17" s="114">
        <f>C17*2</f>
        <v>110</v>
      </c>
      <c r="I17" s="114">
        <f>D17*2</f>
        <v>30</v>
      </c>
      <c r="J17" s="114">
        <f t="shared" si="1"/>
        <v>140</v>
      </c>
    </row>
    <row r="18" spans="1:10" x14ac:dyDescent="0.3">
      <c r="A18" s="2"/>
      <c r="B18" s="6" t="s">
        <v>27</v>
      </c>
      <c r="C18" s="2">
        <v>52</v>
      </c>
      <c r="D18" s="2">
        <v>18</v>
      </c>
      <c r="E18" s="2">
        <f t="shared" si="0"/>
        <v>70</v>
      </c>
      <c r="G18" s="107"/>
      <c r="H18" s="114">
        <f t="shared" ref="H18:H19" si="2">C18*2</f>
        <v>104</v>
      </c>
      <c r="I18" s="114">
        <f t="shared" ref="I18:I19" si="3">D18*2</f>
        <v>36</v>
      </c>
      <c r="J18" s="114">
        <f t="shared" si="1"/>
        <v>140</v>
      </c>
    </row>
    <row r="19" spans="1:10" x14ac:dyDescent="0.3">
      <c r="A19" s="2"/>
      <c r="B19" s="6" t="s">
        <v>28</v>
      </c>
      <c r="C19" s="2">
        <v>52</v>
      </c>
      <c r="D19" s="9">
        <v>0</v>
      </c>
      <c r="E19" s="2">
        <f t="shared" si="0"/>
        <v>52</v>
      </c>
      <c r="G19" s="108"/>
      <c r="H19" s="114">
        <f t="shared" si="2"/>
        <v>104</v>
      </c>
      <c r="I19" s="114">
        <f t="shared" si="3"/>
        <v>0</v>
      </c>
      <c r="J19" s="114">
        <f t="shared" si="1"/>
        <v>104</v>
      </c>
    </row>
    <row r="20" spans="1:10" x14ac:dyDescent="0.3">
      <c r="A20" s="2"/>
      <c r="B20" s="23" t="s">
        <v>33</v>
      </c>
      <c r="C20" s="2">
        <v>175</v>
      </c>
      <c r="D20" s="2">
        <v>25</v>
      </c>
      <c r="E20" s="2">
        <f t="shared" si="0"/>
        <v>200</v>
      </c>
      <c r="G20" s="108"/>
      <c r="H20" s="114">
        <f>C20*3</f>
        <v>525</v>
      </c>
      <c r="I20" s="114">
        <f>D20*3</f>
        <v>75</v>
      </c>
      <c r="J20" s="114">
        <f t="shared" si="1"/>
        <v>600</v>
      </c>
    </row>
    <row r="21" spans="1:10" x14ac:dyDescent="0.3">
      <c r="A21" s="2"/>
      <c r="B21" s="23" t="s">
        <v>29</v>
      </c>
      <c r="C21" s="2">
        <v>30</v>
      </c>
      <c r="D21" s="16">
        <v>15</v>
      </c>
      <c r="E21" s="2">
        <f t="shared" si="0"/>
        <v>45</v>
      </c>
      <c r="G21" s="108"/>
      <c r="H21" s="114">
        <f t="shared" ref="H21:I23" si="4">C21*2</f>
        <v>60</v>
      </c>
      <c r="I21" s="114">
        <f t="shared" si="4"/>
        <v>30</v>
      </c>
      <c r="J21" s="114">
        <f t="shared" si="1"/>
        <v>90</v>
      </c>
    </row>
    <row r="22" spans="1:10" x14ac:dyDescent="0.3">
      <c r="A22" s="2"/>
      <c r="B22" s="6" t="s">
        <v>30</v>
      </c>
      <c r="C22" s="2">
        <v>29</v>
      </c>
      <c r="D22" s="9">
        <v>0</v>
      </c>
      <c r="E22" s="2">
        <f t="shared" si="0"/>
        <v>29</v>
      </c>
      <c r="G22" s="108"/>
      <c r="H22" s="114">
        <f t="shared" si="4"/>
        <v>58</v>
      </c>
      <c r="I22" s="114">
        <f t="shared" si="4"/>
        <v>0</v>
      </c>
      <c r="J22" s="114">
        <f t="shared" si="1"/>
        <v>58</v>
      </c>
    </row>
    <row r="23" spans="1:10" x14ac:dyDescent="0.3">
      <c r="A23" s="2"/>
      <c r="B23" s="6" t="s">
        <v>31</v>
      </c>
      <c r="C23" s="2">
        <v>44</v>
      </c>
      <c r="D23" s="9">
        <v>0</v>
      </c>
      <c r="E23" s="2">
        <f t="shared" si="0"/>
        <v>44</v>
      </c>
      <c r="G23" s="108"/>
      <c r="H23" s="114">
        <f t="shared" si="4"/>
        <v>88</v>
      </c>
      <c r="I23" s="114">
        <f t="shared" si="4"/>
        <v>0</v>
      </c>
      <c r="J23" s="114">
        <f t="shared" si="1"/>
        <v>88</v>
      </c>
    </row>
    <row r="24" spans="1:10" x14ac:dyDescent="0.3">
      <c r="A24" s="2"/>
      <c r="B24" s="6" t="s">
        <v>32</v>
      </c>
      <c r="C24" s="2">
        <v>40</v>
      </c>
      <c r="D24" s="9">
        <v>0</v>
      </c>
      <c r="E24" s="2">
        <f t="shared" si="0"/>
        <v>40</v>
      </c>
      <c r="G24" s="108"/>
      <c r="H24" s="114">
        <f>C24</f>
        <v>40</v>
      </c>
      <c r="I24" s="115">
        <f>D24</f>
        <v>0</v>
      </c>
      <c r="J24" s="114">
        <f t="shared" si="1"/>
        <v>40</v>
      </c>
    </row>
    <row r="25" spans="1:10" x14ac:dyDescent="0.3">
      <c r="A25" s="2"/>
      <c r="B25" s="2"/>
      <c r="C25" s="2"/>
      <c r="D25" s="2"/>
      <c r="E25" s="2"/>
      <c r="G25" s="114"/>
      <c r="H25" s="114">
        <f>SUM(H15:H24)+E9</f>
        <v>2607</v>
      </c>
      <c r="I25" s="114">
        <f>SUM(I15:I24)</f>
        <v>844</v>
      </c>
      <c r="J25" s="114">
        <f>H25+I25</f>
        <v>3451</v>
      </c>
    </row>
    <row r="26" spans="1:10" x14ac:dyDescent="0.3">
      <c r="A26" s="2"/>
      <c r="B26" s="4" t="s">
        <v>9</v>
      </c>
      <c r="C26" s="8">
        <f>SUM(C28:C32)</f>
        <v>159</v>
      </c>
      <c r="D26" s="8">
        <f>SUM(D28:D32)</f>
        <v>5</v>
      </c>
      <c r="E26" s="3">
        <f t="shared" si="0"/>
        <v>164</v>
      </c>
      <c r="G26" s="114"/>
      <c r="H26" s="114"/>
      <c r="I26" s="114"/>
      <c r="J26" s="114"/>
    </row>
    <row r="27" spans="1:10" x14ac:dyDescent="0.3">
      <c r="A27" s="2"/>
      <c r="B27" s="2"/>
      <c r="C27" s="2"/>
      <c r="D27" s="2"/>
      <c r="E27" s="2"/>
      <c r="G27" s="114"/>
      <c r="H27" s="114"/>
      <c r="I27" s="114"/>
      <c r="J27" s="114"/>
    </row>
    <row r="28" spans="1:10" x14ac:dyDescent="0.3">
      <c r="A28" s="2"/>
      <c r="B28" s="7" t="s">
        <v>12</v>
      </c>
      <c r="C28" s="24">
        <v>60</v>
      </c>
      <c r="D28" s="9">
        <v>5</v>
      </c>
      <c r="E28" s="2">
        <f t="shared" si="0"/>
        <v>65</v>
      </c>
      <c r="G28" s="114"/>
      <c r="H28" s="114">
        <f>C28*5</f>
        <v>300</v>
      </c>
      <c r="I28" s="114">
        <f>D28*5</f>
        <v>25</v>
      </c>
      <c r="J28" s="114">
        <f>H28+I28</f>
        <v>325</v>
      </c>
    </row>
    <row r="29" spans="1:10" x14ac:dyDescent="0.3">
      <c r="A29" s="2"/>
      <c r="B29" s="7" t="s">
        <v>35</v>
      </c>
      <c r="C29" s="24">
        <v>45</v>
      </c>
      <c r="D29" s="9">
        <v>0</v>
      </c>
      <c r="E29" s="2">
        <f t="shared" si="0"/>
        <v>45</v>
      </c>
      <c r="G29" s="114"/>
      <c r="H29" s="114">
        <f>C29*4</f>
        <v>180</v>
      </c>
      <c r="I29" s="114">
        <f t="shared" ref="I29:I32" si="5">D29*5</f>
        <v>0</v>
      </c>
      <c r="J29" s="114">
        <f t="shared" ref="J29:J33" si="6">H29+I29</f>
        <v>180</v>
      </c>
    </row>
    <row r="30" spans="1:10" x14ac:dyDescent="0.3">
      <c r="A30" s="2"/>
      <c r="B30" s="7" t="s">
        <v>36</v>
      </c>
      <c r="C30" s="24">
        <v>10</v>
      </c>
      <c r="D30" s="9">
        <v>0</v>
      </c>
      <c r="E30" s="2">
        <f t="shared" si="0"/>
        <v>10</v>
      </c>
      <c r="G30" s="114"/>
      <c r="H30" s="114">
        <f>C30*4</f>
        <v>40</v>
      </c>
      <c r="I30" s="114">
        <f t="shared" si="5"/>
        <v>0</v>
      </c>
      <c r="J30" s="114">
        <f t="shared" si="6"/>
        <v>40</v>
      </c>
    </row>
    <row r="31" spans="1:10" x14ac:dyDescent="0.3">
      <c r="A31" s="2"/>
      <c r="B31" s="7" t="s">
        <v>27</v>
      </c>
      <c r="C31" s="24">
        <v>20</v>
      </c>
      <c r="D31" s="9">
        <v>0</v>
      </c>
      <c r="E31" s="2">
        <f t="shared" si="0"/>
        <v>20</v>
      </c>
      <c r="G31" s="114"/>
      <c r="H31" s="114">
        <f>C31*4</f>
        <v>80</v>
      </c>
      <c r="I31" s="114">
        <f t="shared" si="5"/>
        <v>0</v>
      </c>
      <c r="J31" s="114">
        <f t="shared" si="6"/>
        <v>80</v>
      </c>
    </row>
    <row r="32" spans="1:10" x14ac:dyDescent="0.3">
      <c r="A32" s="2"/>
      <c r="B32" s="7" t="s">
        <v>28</v>
      </c>
      <c r="C32" s="24">
        <v>24</v>
      </c>
      <c r="D32" s="9">
        <v>0</v>
      </c>
      <c r="E32" s="2">
        <f t="shared" si="0"/>
        <v>24</v>
      </c>
      <c r="G32" s="114"/>
      <c r="H32" s="114">
        <f>C32*4</f>
        <v>96</v>
      </c>
      <c r="I32" s="114">
        <f t="shared" si="5"/>
        <v>0</v>
      </c>
      <c r="J32" s="114">
        <f t="shared" si="6"/>
        <v>96</v>
      </c>
    </row>
    <row r="33" spans="1:10" x14ac:dyDescent="0.3">
      <c r="A33" s="2"/>
      <c r="B33" s="2"/>
      <c r="C33" s="25"/>
      <c r="D33" s="2"/>
      <c r="E33" s="2"/>
      <c r="G33" s="114"/>
      <c r="H33" s="114">
        <f>SUM(H28:H32)</f>
        <v>696</v>
      </c>
      <c r="I33" s="114">
        <f>SUM(I28:I32)</f>
        <v>25</v>
      </c>
      <c r="J33" s="114">
        <f t="shared" si="6"/>
        <v>721</v>
      </c>
    </row>
    <row r="34" spans="1:10" x14ac:dyDescent="0.3">
      <c r="A34" s="2"/>
      <c r="B34" s="4" t="s">
        <v>37</v>
      </c>
      <c r="C34" s="8">
        <f>SUM(C36:C38)</f>
        <v>14</v>
      </c>
      <c r="D34" s="8">
        <f>SUM(D36:D38)</f>
        <v>0</v>
      </c>
      <c r="E34" s="3">
        <f t="shared" si="0"/>
        <v>14</v>
      </c>
      <c r="G34" s="114"/>
      <c r="H34" s="114"/>
      <c r="I34" s="114"/>
      <c r="J34" s="114"/>
    </row>
    <row r="35" spans="1:10" x14ac:dyDescent="0.3">
      <c r="A35" s="2"/>
      <c r="B35" s="2"/>
      <c r="C35" s="2"/>
      <c r="D35" s="2"/>
      <c r="E35" s="2"/>
      <c r="G35" s="114"/>
      <c r="H35" s="114"/>
      <c r="I35" s="114"/>
      <c r="J35" s="114"/>
    </row>
    <row r="36" spans="1:10" x14ac:dyDescent="0.3">
      <c r="A36" s="2"/>
      <c r="B36" s="7" t="s">
        <v>23</v>
      </c>
      <c r="C36" s="24">
        <v>3</v>
      </c>
      <c r="D36" s="9">
        <v>0</v>
      </c>
      <c r="E36" s="2">
        <f t="shared" si="0"/>
        <v>3</v>
      </c>
      <c r="G36" s="114"/>
      <c r="H36" s="114">
        <f>C36*6</f>
        <v>18</v>
      </c>
      <c r="I36" s="114"/>
      <c r="J36" s="114"/>
    </row>
    <row r="37" spans="1:10" x14ac:dyDescent="0.3">
      <c r="A37" s="2"/>
      <c r="B37" s="7" t="s">
        <v>34</v>
      </c>
      <c r="C37" s="24">
        <v>8</v>
      </c>
      <c r="D37" s="9">
        <v>0</v>
      </c>
      <c r="E37" s="2">
        <f t="shared" si="0"/>
        <v>8</v>
      </c>
      <c r="G37" s="114"/>
      <c r="H37" s="114">
        <f>C37*6</f>
        <v>48</v>
      </c>
      <c r="I37" s="114"/>
      <c r="J37" s="114"/>
    </row>
    <row r="38" spans="1:10" x14ac:dyDescent="0.3">
      <c r="A38" s="2"/>
      <c r="B38" s="7" t="s">
        <v>24</v>
      </c>
      <c r="C38" s="24">
        <v>3</v>
      </c>
      <c r="D38" s="9">
        <v>0</v>
      </c>
      <c r="E38" s="2">
        <f t="shared" si="0"/>
        <v>3</v>
      </c>
      <c r="G38" s="114"/>
      <c r="H38" s="114">
        <f>C38*7</f>
        <v>21</v>
      </c>
      <c r="I38" s="114"/>
      <c r="J38" s="114"/>
    </row>
    <row r="39" spans="1:10" x14ac:dyDescent="0.3">
      <c r="A39" s="2"/>
      <c r="B39" s="7"/>
      <c r="C39" s="2"/>
      <c r="D39" s="2"/>
      <c r="E39" s="2"/>
      <c r="G39" s="114"/>
      <c r="H39" s="114">
        <f>SUM(H36:H38)</f>
        <v>87</v>
      </c>
      <c r="I39" s="114"/>
      <c r="J39" s="114"/>
    </row>
    <row r="40" spans="1:10" x14ac:dyDescent="0.3">
      <c r="A40" s="2"/>
      <c r="B40" s="27" t="s">
        <v>17</v>
      </c>
      <c r="C40" s="3">
        <f>SUM(C42:C43)</f>
        <v>10</v>
      </c>
      <c r="D40" s="3">
        <f>SUM(D42:D43)</f>
        <v>0</v>
      </c>
      <c r="E40" s="3">
        <f t="shared" si="0"/>
        <v>10</v>
      </c>
      <c r="G40" s="114"/>
      <c r="H40" s="114"/>
      <c r="I40" s="114"/>
      <c r="J40" s="114"/>
    </row>
    <row r="41" spans="1:10" x14ac:dyDescent="0.3">
      <c r="A41" s="2"/>
      <c r="B41" s="7"/>
      <c r="C41" s="2"/>
      <c r="D41" s="2"/>
      <c r="E41" s="2"/>
      <c r="G41" s="114"/>
      <c r="H41" s="114"/>
      <c r="I41" s="114"/>
      <c r="J41" s="114"/>
    </row>
    <row r="42" spans="1:10" x14ac:dyDescent="0.3">
      <c r="A42" s="2"/>
      <c r="B42" s="7" t="s">
        <v>23</v>
      </c>
      <c r="C42" s="2">
        <v>5</v>
      </c>
      <c r="D42" s="9">
        <v>0</v>
      </c>
      <c r="E42" s="2">
        <f t="shared" si="0"/>
        <v>5</v>
      </c>
      <c r="G42" s="114"/>
      <c r="H42" s="114"/>
      <c r="I42" s="114"/>
      <c r="J42" s="114"/>
    </row>
    <row r="43" spans="1:10" x14ac:dyDescent="0.3">
      <c r="A43" s="2"/>
      <c r="B43" s="7" t="s">
        <v>34</v>
      </c>
      <c r="C43" s="2">
        <v>5</v>
      </c>
      <c r="D43" s="9">
        <v>0</v>
      </c>
      <c r="E43" s="2">
        <f t="shared" si="0"/>
        <v>5</v>
      </c>
      <c r="G43" s="114"/>
      <c r="H43" s="114"/>
      <c r="I43" s="114"/>
      <c r="J43" s="114"/>
    </row>
    <row r="44" spans="1:10" x14ac:dyDescent="0.3">
      <c r="D44" s="28"/>
      <c r="G44" s="114"/>
      <c r="H44" s="114"/>
      <c r="I44" s="114"/>
      <c r="J44" s="114"/>
    </row>
    <row r="45" spans="1:10" x14ac:dyDescent="0.3">
      <c r="A45" s="14" t="s">
        <v>10</v>
      </c>
      <c r="B45" s="1" t="s">
        <v>11</v>
      </c>
      <c r="C45" s="15">
        <f>SUM(C47:C59)</f>
        <v>1246</v>
      </c>
      <c r="D45" s="15">
        <f>SUM(D47:D59)</f>
        <v>309</v>
      </c>
      <c r="E45" s="15">
        <f>SUM(E47:E59)</f>
        <v>1555</v>
      </c>
      <c r="G45" s="114"/>
      <c r="H45" s="114"/>
      <c r="I45" s="114"/>
      <c r="J45" s="114"/>
    </row>
    <row r="46" spans="1:10" x14ac:dyDescent="0.3">
      <c r="A46" s="2"/>
      <c r="B46" s="2"/>
      <c r="C46" s="2"/>
      <c r="D46" s="2"/>
      <c r="E46" s="2"/>
      <c r="G46" s="114"/>
      <c r="H46" s="114"/>
      <c r="I46" s="114"/>
      <c r="J46" s="114"/>
    </row>
    <row r="47" spans="1:10" x14ac:dyDescent="0.3">
      <c r="A47" s="2"/>
      <c r="B47" s="6" t="s">
        <v>12</v>
      </c>
      <c r="C47" s="25">
        <f>C42+C36+C28+C15</f>
        <v>514</v>
      </c>
      <c r="D47" s="26">
        <f>D15+D28</f>
        <v>216</v>
      </c>
      <c r="E47" s="26">
        <f>C47+D47</f>
        <v>730</v>
      </c>
      <c r="G47" s="114"/>
      <c r="H47" s="114"/>
      <c r="I47" s="114"/>
      <c r="J47" s="114"/>
    </row>
    <row r="48" spans="1:10" x14ac:dyDescent="0.3">
      <c r="A48" s="2"/>
      <c r="B48" s="7" t="s">
        <v>35</v>
      </c>
      <c r="C48" s="25">
        <f>C43+C37+C29</f>
        <v>58</v>
      </c>
      <c r="D48" s="26"/>
      <c r="E48" s="26">
        <f t="shared" ref="E48:E59" si="7">C48+D48</f>
        <v>58</v>
      </c>
    </row>
    <row r="49" spans="1:5" x14ac:dyDescent="0.3">
      <c r="A49" s="2"/>
      <c r="B49" s="6" t="s">
        <v>25</v>
      </c>
      <c r="C49" s="2">
        <f>C16</f>
        <v>40</v>
      </c>
      <c r="D49" s="2">
        <v>20</v>
      </c>
      <c r="E49" s="26">
        <f t="shared" si="7"/>
        <v>60</v>
      </c>
    </row>
    <row r="50" spans="1:5" x14ac:dyDescent="0.3">
      <c r="A50" s="2"/>
      <c r="B50" s="6" t="s">
        <v>26</v>
      </c>
      <c r="C50" s="2">
        <f>C17</f>
        <v>55</v>
      </c>
      <c r="D50" s="2">
        <v>15</v>
      </c>
      <c r="E50" s="26">
        <f t="shared" si="7"/>
        <v>70</v>
      </c>
    </row>
    <row r="51" spans="1:5" x14ac:dyDescent="0.3">
      <c r="A51" s="2"/>
      <c r="B51" s="7" t="s">
        <v>38</v>
      </c>
      <c r="C51" s="25">
        <f>C30</f>
        <v>10</v>
      </c>
      <c r="D51" s="2"/>
      <c r="E51" s="26">
        <f t="shared" si="7"/>
        <v>10</v>
      </c>
    </row>
    <row r="52" spans="1:5" x14ac:dyDescent="0.3">
      <c r="A52" s="2"/>
      <c r="B52" s="6" t="s">
        <v>27</v>
      </c>
      <c r="C52" s="25">
        <f>C31+C18</f>
        <v>72</v>
      </c>
      <c r="D52" s="2">
        <v>18</v>
      </c>
      <c r="E52" s="26">
        <f t="shared" si="7"/>
        <v>90</v>
      </c>
    </row>
    <row r="53" spans="1:5" x14ac:dyDescent="0.3">
      <c r="A53" s="2"/>
      <c r="B53" s="6" t="s">
        <v>28</v>
      </c>
      <c r="C53" s="25">
        <f>C38+C32+C19</f>
        <v>79</v>
      </c>
      <c r="D53" s="9">
        <v>0</v>
      </c>
      <c r="E53" s="26">
        <f t="shared" si="7"/>
        <v>79</v>
      </c>
    </row>
    <row r="54" spans="1:5" x14ac:dyDescent="0.3">
      <c r="A54" s="2"/>
      <c r="B54" s="23" t="s">
        <v>33</v>
      </c>
      <c r="C54" s="2">
        <f>C20</f>
        <v>175</v>
      </c>
      <c r="D54" s="2">
        <f>D20</f>
        <v>25</v>
      </c>
      <c r="E54" s="26">
        <f t="shared" si="7"/>
        <v>200</v>
      </c>
    </row>
    <row r="55" spans="1:5" x14ac:dyDescent="0.3">
      <c r="A55" s="2"/>
      <c r="B55" s="23" t="s">
        <v>29</v>
      </c>
      <c r="C55" s="2">
        <f>C21</f>
        <v>30</v>
      </c>
      <c r="D55" s="16">
        <v>15</v>
      </c>
      <c r="E55" s="26">
        <f t="shared" si="7"/>
        <v>45</v>
      </c>
    </row>
    <row r="56" spans="1:5" x14ac:dyDescent="0.3">
      <c r="A56" s="2"/>
      <c r="B56" s="6" t="s">
        <v>30</v>
      </c>
      <c r="C56" s="2">
        <f>C22</f>
        <v>29</v>
      </c>
      <c r="D56" s="9">
        <v>0</v>
      </c>
      <c r="E56" s="26">
        <f t="shared" si="7"/>
        <v>29</v>
      </c>
    </row>
    <row r="57" spans="1:5" x14ac:dyDescent="0.3">
      <c r="A57" s="2"/>
      <c r="B57" s="6" t="s">
        <v>31</v>
      </c>
      <c r="C57" s="2">
        <f>C23</f>
        <v>44</v>
      </c>
      <c r="D57" s="9">
        <v>0</v>
      </c>
      <c r="E57" s="26">
        <f t="shared" si="7"/>
        <v>44</v>
      </c>
    </row>
    <row r="58" spans="1:5" x14ac:dyDescent="0.3">
      <c r="A58" s="2"/>
      <c r="B58" s="6" t="s">
        <v>32</v>
      </c>
      <c r="C58" s="2">
        <f>C24</f>
        <v>40</v>
      </c>
      <c r="D58" s="9">
        <v>0</v>
      </c>
      <c r="E58" s="26">
        <f t="shared" si="7"/>
        <v>40</v>
      </c>
    </row>
    <row r="59" spans="1:5" x14ac:dyDescent="0.3">
      <c r="A59" s="2"/>
      <c r="B59" s="6" t="s">
        <v>39</v>
      </c>
      <c r="C59" s="2">
        <f>C10</f>
        <v>100</v>
      </c>
      <c r="D59" s="9">
        <v>0</v>
      </c>
      <c r="E59" s="26">
        <f t="shared" si="7"/>
        <v>100</v>
      </c>
    </row>
    <row r="61" spans="1:5" x14ac:dyDescent="0.3">
      <c r="A61" s="14" t="s">
        <v>13</v>
      </c>
      <c r="B61" s="1" t="s">
        <v>14</v>
      </c>
      <c r="C61" s="15">
        <f>SUM(C62:C66)</f>
        <v>3450</v>
      </c>
      <c r="D61" s="15">
        <f>SUM(D62:D66)</f>
        <v>869</v>
      </c>
      <c r="E61" s="15">
        <f>C61+D61</f>
        <v>4319</v>
      </c>
    </row>
    <row r="62" spans="1:5" x14ac:dyDescent="0.3">
      <c r="A62" s="29"/>
      <c r="B62" s="29"/>
      <c r="C62" s="9"/>
      <c r="D62" s="9"/>
      <c r="E62" s="9"/>
    </row>
    <row r="63" spans="1:5" x14ac:dyDescent="0.3">
      <c r="A63" s="30"/>
      <c r="B63" s="29" t="s">
        <v>15</v>
      </c>
      <c r="C63" s="9">
        <v>2607</v>
      </c>
      <c r="D63" s="9">
        <v>844</v>
      </c>
      <c r="E63" s="9">
        <f>C63+D63</f>
        <v>3451</v>
      </c>
    </row>
    <row r="64" spans="1:5" x14ac:dyDescent="0.3">
      <c r="A64" s="30"/>
      <c r="B64" s="29" t="s">
        <v>9</v>
      </c>
      <c r="C64" s="9">
        <f>300+180+40+80+96</f>
        <v>696</v>
      </c>
      <c r="D64" s="9">
        <v>25</v>
      </c>
      <c r="E64" s="9">
        <f>SUM(C64:D64)</f>
        <v>721</v>
      </c>
    </row>
    <row r="65" spans="1:5" x14ac:dyDescent="0.3">
      <c r="A65" s="30"/>
      <c r="B65" s="29" t="s">
        <v>40</v>
      </c>
      <c r="C65" s="9">
        <v>87</v>
      </c>
      <c r="D65" s="9" t="s">
        <v>16</v>
      </c>
      <c r="E65" s="9">
        <f t="shared" ref="E65:E66" si="8">C65</f>
        <v>87</v>
      </c>
    </row>
    <row r="66" spans="1:5" x14ac:dyDescent="0.3">
      <c r="A66" s="30"/>
      <c r="B66" s="29" t="s">
        <v>17</v>
      </c>
      <c r="C66" s="9">
        <v>60</v>
      </c>
      <c r="D66" s="9" t="s">
        <v>16</v>
      </c>
      <c r="E66" s="9">
        <f t="shared" si="8"/>
        <v>60</v>
      </c>
    </row>
    <row r="67" spans="1:5" x14ac:dyDescent="0.3">
      <c r="A67" s="29"/>
      <c r="B67" s="29"/>
      <c r="C67" s="9"/>
      <c r="D67" s="9"/>
      <c r="E67" s="9"/>
    </row>
    <row r="69" spans="1:5" x14ac:dyDescent="0.3">
      <c r="C69" s="140"/>
      <c r="D69" s="140"/>
      <c r="E69" s="140"/>
    </row>
    <row r="70" spans="1:5" x14ac:dyDescent="0.3">
      <c r="C70" s="19"/>
      <c r="D70" s="19"/>
      <c r="E70" s="19"/>
    </row>
    <row r="71" spans="1:5" x14ac:dyDescent="0.3">
      <c r="C71" s="19"/>
      <c r="D71" s="19"/>
      <c r="E71" s="19"/>
    </row>
    <row r="72" spans="1:5" x14ac:dyDescent="0.3">
      <c r="C72" s="19"/>
      <c r="D72" s="19"/>
      <c r="E72" s="19"/>
    </row>
    <row r="73" spans="1:5" x14ac:dyDescent="0.3">
      <c r="C73" s="141"/>
      <c r="D73" s="141"/>
      <c r="E73" s="141"/>
    </row>
    <row r="74" spans="1:5" x14ac:dyDescent="0.3">
      <c r="C74" s="140"/>
      <c r="D74" s="140"/>
      <c r="E74" s="140"/>
    </row>
    <row r="75" spans="1:5" x14ac:dyDescent="0.3">
      <c r="C75" s="140"/>
      <c r="D75" s="140"/>
      <c r="E75" s="140"/>
    </row>
  </sheetData>
  <mergeCells count="11">
    <mergeCell ref="B5:B6"/>
    <mergeCell ref="A5:A6"/>
    <mergeCell ref="E5:E6"/>
    <mergeCell ref="A1:E1"/>
    <mergeCell ref="A2:E2"/>
    <mergeCell ref="A3:E3"/>
    <mergeCell ref="C69:E69"/>
    <mergeCell ref="C73:E73"/>
    <mergeCell ref="C74:E74"/>
    <mergeCell ref="C75:E75"/>
    <mergeCell ref="C5:D5"/>
  </mergeCells>
  <pageMargins left="1.1023622047244095" right="0.70866141732283472" top="0.38" bottom="0.18" header="0.31496062992125984" footer="0.31496062992125984"/>
  <pageSetup paperSize="10000" scale="85" orientation="portrait" horizontalDpi="0" verticalDpi="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0"/>
  <sheetViews>
    <sheetView zoomScaleNormal="100" zoomScaleSheetLayoutView="110" workbookViewId="0">
      <selection activeCell="C7" sqref="C7:D7"/>
    </sheetView>
  </sheetViews>
  <sheetFormatPr defaultRowHeight="14.4" x14ac:dyDescent="0.3"/>
  <cols>
    <col min="1" max="1" width="5.109375" customWidth="1"/>
    <col min="2" max="2" width="26" bestFit="1" customWidth="1"/>
    <col min="3" max="3" width="15" bestFit="1" customWidth="1"/>
    <col min="4" max="4" width="16.33203125" bestFit="1" customWidth="1"/>
    <col min="5" max="5" width="14.5546875" customWidth="1"/>
    <col min="9" max="9" width="12" bestFit="1" customWidth="1"/>
  </cols>
  <sheetData>
    <row r="1" spans="1:17" x14ac:dyDescent="0.3">
      <c r="A1" s="145" t="s">
        <v>41</v>
      </c>
      <c r="B1" s="145"/>
      <c r="C1" s="145"/>
      <c r="D1" s="145"/>
      <c r="E1" s="145"/>
    </row>
    <row r="2" spans="1:17" x14ac:dyDescent="0.3">
      <c r="A2" s="145" t="s">
        <v>42</v>
      </c>
      <c r="B2" s="145"/>
      <c r="C2" s="145"/>
      <c r="D2" s="145"/>
      <c r="E2" s="145"/>
    </row>
    <row r="3" spans="1:17" x14ac:dyDescent="0.3">
      <c r="A3" s="145" t="s">
        <v>134</v>
      </c>
      <c r="B3" s="145"/>
      <c r="C3" s="145"/>
      <c r="D3" s="145"/>
      <c r="E3" s="145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17" x14ac:dyDescent="0.3">
      <c r="D4" s="20" t="s">
        <v>43</v>
      </c>
      <c r="E4" s="20" t="s">
        <v>44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7" x14ac:dyDescent="0.3">
      <c r="D5" s="20"/>
      <c r="E5" s="20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x14ac:dyDescent="0.3">
      <c r="A6" s="146" t="s">
        <v>45</v>
      </c>
      <c r="B6" s="146" t="s">
        <v>46</v>
      </c>
      <c r="C6" s="147" t="s">
        <v>47</v>
      </c>
      <c r="D6" s="147"/>
      <c r="E6" s="31" t="s">
        <v>3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</row>
    <row r="7" spans="1:17" ht="28.8" x14ac:dyDescent="0.3">
      <c r="A7" s="146"/>
      <c r="B7" s="146"/>
      <c r="C7" s="160" t="s">
        <v>144</v>
      </c>
      <c r="D7" s="160" t="s">
        <v>145</v>
      </c>
      <c r="E7" s="31" t="s">
        <v>48</v>
      </c>
      <c r="H7" s="148"/>
      <c r="I7" s="148"/>
      <c r="J7" s="114"/>
      <c r="K7" s="114"/>
      <c r="L7" s="114"/>
      <c r="M7" s="114"/>
      <c r="N7" s="114"/>
      <c r="O7" s="114"/>
      <c r="P7" s="114"/>
      <c r="Q7" s="114"/>
    </row>
    <row r="8" spans="1:17" x14ac:dyDescent="0.3">
      <c r="A8" s="2">
        <v>1</v>
      </c>
      <c r="B8" s="2" t="s">
        <v>49</v>
      </c>
      <c r="C8" s="33">
        <v>650.78296019999993</v>
      </c>
      <c r="D8" s="33">
        <v>193.72627847999999</v>
      </c>
      <c r="E8" s="33">
        <v>844.50923867999995</v>
      </c>
      <c r="H8" s="114"/>
      <c r="I8" s="114">
        <v>650.78296019999993</v>
      </c>
      <c r="J8" s="116">
        <v>193.72627847999999</v>
      </c>
      <c r="K8" s="116">
        <v>844.50923867999995</v>
      </c>
      <c r="L8" s="116"/>
      <c r="M8" s="114"/>
      <c r="N8" s="114">
        <v>650.78296019999993</v>
      </c>
      <c r="O8" s="114">
        <v>193.72627847999999</v>
      </c>
      <c r="P8" s="114">
        <v>844.50923867999995</v>
      </c>
      <c r="Q8" s="114"/>
    </row>
    <row r="9" spans="1:17" x14ac:dyDescent="0.3">
      <c r="A9" s="2">
        <v>2</v>
      </c>
      <c r="B9" s="2" t="s">
        <v>50</v>
      </c>
      <c r="C9" s="33">
        <v>689.17447296</v>
      </c>
      <c r="D9" s="33">
        <v>202.3617678</v>
      </c>
      <c r="E9" s="33">
        <v>891.53624076000006</v>
      </c>
      <c r="H9" s="114"/>
      <c r="I9" s="114">
        <v>689.17447296</v>
      </c>
      <c r="J9" s="116">
        <v>202.3617678</v>
      </c>
      <c r="K9" s="116">
        <v>891.53624076000006</v>
      </c>
      <c r="L9" s="116"/>
      <c r="M9" s="114"/>
      <c r="N9" s="114">
        <v>689.17447296</v>
      </c>
      <c r="O9" s="114">
        <v>202.3617678</v>
      </c>
      <c r="P9" s="114">
        <v>891.53624076000006</v>
      </c>
      <c r="Q9" s="114"/>
    </row>
    <row r="10" spans="1:17" x14ac:dyDescent="0.3">
      <c r="A10" s="2">
        <v>3</v>
      </c>
      <c r="B10" s="2" t="s">
        <v>51</v>
      </c>
      <c r="C10" s="33">
        <v>287.98836671999999</v>
      </c>
      <c r="D10" s="33">
        <v>77.927487960000008</v>
      </c>
      <c r="E10" s="33">
        <v>365.91585468</v>
      </c>
      <c r="H10" s="114"/>
      <c r="I10" s="114">
        <v>287.98836671999999</v>
      </c>
      <c r="J10" s="116">
        <v>77.927487960000008</v>
      </c>
      <c r="K10" s="116">
        <v>365.91585468</v>
      </c>
      <c r="L10" s="116"/>
      <c r="M10" s="114"/>
      <c r="N10" s="114">
        <v>287.98836671999999</v>
      </c>
      <c r="O10" s="114">
        <v>77.927487960000008</v>
      </c>
      <c r="P10" s="114">
        <v>365.91585468</v>
      </c>
      <c r="Q10" s="114"/>
    </row>
    <row r="11" spans="1:17" x14ac:dyDescent="0.3">
      <c r="A11" s="2">
        <v>4</v>
      </c>
      <c r="B11" s="2" t="s">
        <v>52</v>
      </c>
      <c r="C11" s="33">
        <v>416.68837020000001</v>
      </c>
      <c r="D11" s="33">
        <v>130.26063408000002</v>
      </c>
      <c r="E11" s="33">
        <v>546.94900428000005</v>
      </c>
      <c r="H11" s="114"/>
      <c r="I11" s="114">
        <v>416.68837020000001</v>
      </c>
      <c r="J11" s="116">
        <v>130.26063408000002</v>
      </c>
      <c r="K11" s="116">
        <v>546.94900428000005</v>
      </c>
      <c r="L11" s="116"/>
      <c r="M11" s="114"/>
      <c r="N11" s="114">
        <v>416.68837020000001</v>
      </c>
      <c r="O11" s="114">
        <v>130.26063408000002</v>
      </c>
      <c r="P11" s="114">
        <v>546.94900428000005</v>
      </c>
      <c r="Q11" s="114"/>
    </row>
    <row r="12" spans="1:17" x14ac:dyDescent="0.3">
      <c r="A12" s="2">
        <v>5</v>
      </c>
      <c r="B12" s="2" t="s">
        <v>53</v>
      </c>
      <c r="C12" s="33">
        <v>850.2315508800001</v>
      </c>
      <c r="D12" s="33">
        <v>270.92547216000003</v>
      </c>
      <c r="E12" s="33">
        <v>1121.1570230400002</v>
      </c>
      <c r="H12" s="114"/>
      <c r="I12" s="114">
        <v>850.2315508800001</v>
      </c>
      <c r="J12" s="116">
        <v>270.92547216000003</v>
      </c>
      <c r="K12" s="116">
        <v>1121.1570230400002</v>
      </c>
      <c r="L12" s="116"/>
      <c r="M12" s="114"/>
      <c r="N12" s="114">
        <v>850.2315508800001</v>
      </c>
      <c r="O12" s="114">
        <v>270.92547216000003</v>
      </c>
      <c r="P12" s="114">
        <v>1121.1570230400002</v>
      </c>
      <c r="Q12" s="114"/>
    </row>
    <row r="13" spans="1:17" x14ac:dyDescent="0.3">
      <c r="A13" s="2">
        <v>6</v>
      </c>
      <c r="B13" s="2" t="s">
        <v>54</v>
      </c>
      <c r="C13" s="33">
        <v>161.57728811999999</v>
      </c>
      <c r="D13" s="33">
        <v>46.298707800000003</v>
      </c>
      <c r="E13" s="33">
        <v>207.87599591999998</v>
      </c>
      <c r="H13" s="114"/>
      <c r="I13" s="114">
        <v>161.57728811999999</v>
      </c>
      <c r="J13" s="116">
        <v>46.298707800000003</v>
      </c>
      <c r="K13" s="116">
        <v>207.87599591999998</v>
      </c>
      <c r="L13" s="116"/>
      <c r="M13" s="114"/>
      <c r="N13" s="114">
        <v>161.57728811999999</v>
      </c>
      <c r="O13" s="114">
        <v>46.298707800000003</v>
      </c>
      <c r="P13" s="114">
        <v>207.87599591999998</v>
      </c>
      <c r="Q13" s="114"/>
    </row>
    <row r="14" spans="1:17" x14ac:dyDescent="0.3">
      <c r="A14" s="2">
        <v>7</v>
      </c>
      <c r="B14" s="2" t="s">
        <v>55</v>
      </c>
      <c r="C14" s="33">
        <v>73.973890439999991</v>
      </c>
      <c r="D14" s="33">
        <v>18.415441079999997</v>
      </c>
      <c r="E14" s="33">
        <v>92.389331519999985</v>
      </c>
      <c r="H14" s="114"/>
      <c r="I14" s="114">
        <v>73.973890439999991</v>
      </c>
      <c r="J14" s="116">
        <v>18.415441079999997</v>
      </c>
      <c r="K14" s="116">
        <v>92.389331519999985</v>
      </c>
      <c r="L14" s="116"/>
      <c r="M14" s="114"/>
      <c r="N14" s="114">
        <v>73.973890439999991</v>
      </c>
      <c r="O14" s="114">
        <v>18.415441079999997</v>
      </c>
      <c r="P14" s="114">
        <v>92.389331519999985</v>
      </c>
      <c r="Q14" s="114"/>
    </row>
    <row r="15" spans="1:17" x14ac:dyDescent="0.3">
      <c r="A15" s="2">
        <v>8</v>
      </c>
      <c r="B15" s="2" t="s">
        <v>56</v>
      </c>
      <c r="C15" s="33">
        <v>479.11359419999997</v>
      </c>
      <c r="D15" s="33">
        <v>125.47470024</v>
      </c>
      <c r="E15" s="33">
        <v>604.58829444000003</v>
      </c>
      <c r="H15" s="114"/>
      <c r="I15" s="114">
        <v>479.11359419999997</v>
      </c>
      <c r="J15" s="116">
        <v>125.47470024</v>
      </c>
      <c r="K15" s="116">
        <v>604.58829444000003</v>
      </c>
      <c r="L15" s="116"/>
      <c r="M15" s="114"/>
      <c r="N15" s="114">
        <v>479.11359419999997</v>
      </c>
      <c r="O15" s="114">
        <v>125.47470024</v>
      </c>
      <c r="P15" s="114">
        <v>604.58829444000003</v>
      </c>
      <c r="Q15" s="114"/>
    </row>
    <row r="16" spans="1:17" x14ac:dyDescent="0.3">
      <c r="A16" s="2">
        <v>9</v>
      </c>
      <c r="B16" s="2" t="s">
        <v>57</v>
      </c>
      <c r="C16" s="33">
        <v>234.71884224000001</v>
      </c>
      <c r="D16" s="33">
        <v>58.05545832</v>
      </c>
      <c r="E16" s="33">
        <v>292.77430056000003</v>
      </c>
      <c r="H16" s="114"/>
      <c r="I16" s="114">
        <v>234.71884224000001</v>
      </c>
      <c r="J16" s="116">
        <v>58.05545832</v>
      </c>
      <c r="K16" s="116">
        <v>292.77430056000003</v>
      </c>
      <c r="L16" s="116"/>
      <c r="M16" s="114"/>
      <c r="N16" s="114">
        <v>234.71884224000001</v>
      </c>
      <c r="O16" s="114">
        <v>58.05545832</v>
      </c>
      <c r="P16" s="114">
        <v>292.77430056000003</v>
      </c>
      <c r="Q16" s="114"/>
    </row>
    <row r="17" spans="1:17" x14ac:dyDescent="0.3">
      <c r="A17" s="2">
        <v>10</v>
      </c>
      <c r="B17" s="2" t="s">
        <v>58</v>
      </c>
      <c r="C17" s="33">
        <v>649.01424551999992</v>
      </c>
      <c r="D17" s="33">
        <v>168.86023092000002</v>
      </c>
      <c r="E17" s="33">
        <v>817.87447643999997</v>
      </c>
      <c r="H17" s="114"/>
      <c r="I17" s="114">
        <v>649.01424551999992</v>
      </c>
      <c r="J17" s="116">
        <v>168.86023092000002</v>
      </c>
      <c r="K17" s="116">
        <v>817.87447643999997</v>
      </c>
      <c r="L17" s="116"/>
      <c r="M17" s="114"/>
      <c r="N17" s="114">
        <v>649.01424551999992</v>
      </c>
      <c r="O17" s="114">
        <v>168.86023092000002</v>
      </c>
      <c r="P17" s="114">
        <v>817.87447643999997</v>
      </c>
      <c r="Q17" s="114"/>
    </row>
    <row r="18" spans="1:17" x14ac:dyDescent="0.3">
      <c r="A18" s="2">
        <v>11</v>
      </c>
      <c r="B18" s="2" t="s">
        <v>59</v>
      </c>
      <c r="C18" s="33">
        <v>376.00793256000003</v>
      </c>
      <c r="D18" s="33">
        <v>94.158046200000001</v>
      </c>
      <c r="E18" s="33">
        <v>470.16597876000003</v>
      </c>
      <c r="H18" s="114"/>
      <c r="I18" s="114">
        <v>376.00793256000003</v>
      </c>
      <c r="J18" s="116">
        <v>94.158046200000001</v>
      </c>
      <c r="K18" s="116">
        <v>470.16597876000003</v>
      </c>
      <c r="L18" s="116"/>
      <c r="M18" s="114"/>
      <c r="N18" s="114">
        <v>376.00793256000003</v>
      </c>
      <c r="O18" s="114">
        <v>94.158046200000001</v>
      </c>
      <c r="P18" s="114">
        <v>470.16597876000003</v>
      </c>
      <c r="Q18" s="114"/>
    </row>
    <row r="19" spans="1:17" x14ac:dyDescent="0.3">
      <c r="A19" s="2">
        <v>12</v>
      </c>
      <c r="B19" s="2" t="s">
        <v>60</v>
      </c>
      <c r="C19" s="33">
        <v>593.03962799999999</v>
      </c>
      <c r="D19" s="33">
        <v>169.27639907999998</v>
      </c>
      <c r="E19" s="33">
        <v>762.31602707999991</v>
      </c>
      <c r="H19" s="114"/>
      <c r="I19" s="114">
        <v>593.03962799999999</v>
      </c>
      <c r="J19" s="116">
        <v>169.27639907999998</v>
      </c>
      <c r="K19" s="116">
        <v>762.31602707999991</v>
      </c>
      <c r="L19" s="116"/>
      <c r="M19" s="114"/>
      <c r="N19" s="114">
        <v>593.03962799999999</v>
      </c>
      <c r="O19" s="114">
        <v>169.27639907999998</v>
      </c>
      <c r="P19" s="114">
        <v>762.31602707999991</v>
      </c>
      <c r="Q19" s="114"/>
    </row>
    <row r="20" spans="1:17" x14ac:dyDescent="0.3">
      <c r="A20" s="2">
        <v>13</v>
      </c>
      <c r="B20" s="2" t="s">
        <v>61</v>
      </c>
      <c r="C20" s="33">
        <v>1276.38774672</v>
      </c>
      <c r="D20" s="33">
        <v>437.18465207999998</v>
      </c>
      <c r="E20" s="33">
        <v>1713.5723988</v>
      </c>
      <c r="H20" s="114"/>
      <c r="I20" s="114">
        <v>1276.38774672</v>
      </c>
      <c r="J20" s="116">
        <v>437.18465207999998</v>
      </c>
      <c r="K20" s="116">
        <v>1713.5723988</v>
      </c>
      <c r="L20" s="116"/>
      <c r="M20" s="114"/>
      <c r="N20" s="114">
        <v>1276.38774672</v>
      </c>
      <c r="O20" s="114">
        <v>437.18465207999998</v>
      </c>
      <c r="P20" s="114">
        <v>1713.5723988</v>
      </c>
      <c r="Q20" s="114"/>
    </row>
    <row r="21" spans="1:17" x14ac:dyDescent="0.3">
      <c r="A21" s="2">
        <v>14</v>
      </c>
      <c r="B21" s="2" t="s">
        <v>62</v>
      </c>
      <c r="C21" s="33">
        <v>706.96566180000002</v>
      </c>
      <c r="D21" s="33">
        <v>134.21423160000001</v>
      </c>
      <c r="E21" s="33">
        <v>841.17989340000008</v>
      </c>
      <c r="H21" s="114"/>
      <c r="I21" s="114">
        <v>706.96566180000002</v>
      </c>
      <c r="J21" s="116">
        <v>134.21423160000001</v>
      </c>
      <c r="K21" s="116">
        <v>841.17989340000008</v>
      </c>
      <c r="L21" s="116"/>
      <c r="M21" s="114"/>
      <c r="N21" s="114">
        <v>706.96566180000002</v>
      </c>
      <c r="O21" s="114">
        <v>134.21423160000001</v>
      </c>
      <c r="P21" s="114">
        <v>841.17989340000008</v>
      </c>
      <c r="Q21" s="114"/>
    </row>
    <row r="22" spans="1:17" x14ac:dyDescent="0.3">
      <c r="A22" s="2">
        <v>15</v>
      </c>
      <c r="B22" s="2" t="s">
        <v>63</v>
      </c>
      <c r="C22" s="33">
        <v>301.09766376000005</v>
      </c>
      <c r="D22" s="33">
        <v>49.940179200000003</v>
      </c>
      <c r="E22" s="33">
        <v>351.03784296000003</v>
      </c>
      <c r="H22" s="114"/>
      <c r="I22" s="114">
        <v>301.09766376000005</v>
      </c>
      <c r="J22" s="116">
        <v>49.940179200000003</v>
      </c>
      <c r="K22" s="116">
        <v>351.03784296000003</v>
      </c>
      <c r="L22" s="116"/>
      <c r="M22" s="114"/>
      <c r="N22" s="114">
        <v>301.09766376000005</v>
      </c>
      <c r="O22" s="114">
        <v>49.940179200000003</v>
      </c>
      <c r="P22" s="114">
        <v>351.03784296000003</v>
      </c>
      <c r="Q22" s="114"/>
    </row>
    <row r="23" spans="1:17" x14ac:dyDescent="0.3">
      <c r="A23" s="2">
        <v>16</v>
      </c>
      <c r="B23" s="2" t="s">
        <v>64</v>
      </c>
      <c r="C23" s="33">
        <v>352.39038948000001</v>
      </c>
      <c r="D23" s="33">
        <v>93.845920079999999</v>
      </c>
      <c r="E23" s="33">
        <v>446.23630956</v>
      </c>
      <c r="H23" s="114"/>
      <c r="I23" s="114">
        <v>352.39038948000001</v>
      </c>
      <c r="J23" s="116">
        <v>93.845920079999999</v>
      </c>
      <c r="K23" s="116">
        <v>446.23630956</v>
      </c>
      <c r="L23" s="116"/>
      <c r="M23" s="114"/>
      <c r="N23" s="114">
        <v>352.39038948000001</v>
      </c>
      <c r="O23" s="114">
        <v>93.845920079999999</v>
      </c>
      <c r="P23" s="114">
        <v>446.23630956</v>
      </c>
      <c r="Q23" s="114"/>
    </row>
    <row r="24" spans="1:17" x14ac:dyDescent="0.3">
      <c r="A24" s="2">
        <v>17</v>
      </c>
      <c r="B24" s="2" t="s">
        <v>65</v>
      </c>
      <c r="C24" s="33">
        <v>247.41197112</v>
      </c>
      <c r="D24" s="33">
        <v>61.800971760000003</v>
      </c>
      <c r="E24" s="33">
        <v>309.21294288000001</v>
      </c>
      <c r="H24" s="114"/>
      <c r="I24" s="114">
        <v>247.41197112</v>
      </c>
      <c r="J24" s="116">
        <v>61.800971760000003</v>
      </c>
      <c r="K24" s="116">
        <v>309.21294288000001</v>
      </c>
      <c r="L24" s="116"/>
      <c r="M24" s="114"/>
      <c r="N24" s="114">
        <v>247.41197112</v>
      </c>
      <c r="O24" s="114">
        <v>61.800971760000003</v>
      </c>
      <c r="P24" s="114">
        <v>309.21294288000001</v>
      </c>
      <c r="Q24" s="114"/>
    </row>
    <row r="25" spans="1:17" x14ac:dyDescent="0.3">
      <c r="A25" s="2">
        <v>18</v>
      </c>
      <c r="B25" s="2" t="s">
        <v>66</v>
      </c>
      <c r="C25" s="33">
        <v>344.89936260000002</v>
      </c>
      <c r="D25" s="33">
        <v>64.402022759999994</v>
      </c>
      <c r="E25" s="33">
        <v>409.30138536000004</v>
      </c>
      <c r="H25" s="114"/>
      <c r="I25" s="114">
        <v>344.89936260000002</v>
      </c>
      <c r="J25" s="116">
        <v>64.402022759999994</v>
      </c>
      <c r="K25" s="116">
        <v>409.30138536000004</v>
      </c>
      <c r="L25" s="116"/>
      <c r="M25" s="114"/>
      <c r="N25" s="114">
        <v>344.89936260000002</v>
      </c>
      <c r="O25" s="114">
        <v>64.402022759999994</v>
      </c>
      <c r="P25" s="114">
        <v>409.30138536000004</v>
      </c>
      <c r="Q25" s="114"/>
    </row>
    <row r="26" spans="1:17" x14ac:dyDescent="0.3">
      <c r="A26" s="2">
        <v>19</v>
      </c>
      <c r="B26" s="2" t="s">
        <v>67</v>
      </c>
      <c r="C26" s="33">
        <v>16.126516200000001</v>
      </c>
      <c r="D26" s="33">
        <v>2.4970089600000001</v>
      </c>
      <c r="E26" s="33">
        <v>18.62352516</v>
      </c>
      <c r="H26" s="114"/>
      <c r="I26" s="114">
        <v>16.126516200000001</v>
      </c>
      <c r="J26" s="116">
        <v>2.4970089600000001</v>
      </c>
      <c r="K26" s="116">
        <v>18.62352516</v>
      </c>
      <c r="L26" s="116"/>
      <c r="M26" s="114"/>
      <c r="N26" s="114">
        <v>16.126516200000001</v>
      </c>
      <c r="O26" s="114">
        <v>2.4970089600000001</v>
      </c>
      <c r="P26" s="114">
        <v>18.62352516</v>
      </c>
      <c r="Q26" s="114"/>
    </row>
    <row r="27" spans="1:17" x14ac:dyDescent="0.3">
      <c r="A27" s="2">
        <v>20</v>
      </c>
      <c r="B27" s="2" t="s">
        <v>68</v>
      </c>
      <c r="C27" s="33">
        <v>85.52255688000001</v>
      </c>
      <c r="D27" s="33">
        <v>21.328618200000001</v>
      </c>
      <c r="E27" s="33">
        <v>106.85117508000002</v>
      </c>
      <c r="H27" s="114"/>
      <c r="I27" s="114">
        <v>85.52255688000001</v>
      </c>
      <c r="J27" s="116">
        <v>21.328618200000001</v>
      </c>
      <c r="K27" s="116">
        <v>106.85117508000002</v>
      </c>
      <c r="L27" s="116"/>
      <c r="M27" s="114"/>
      <c r="N27" s="114">
        <v>85.52255688000001</v>
      </c>
      <c r="O27" s="114">
        <v>21.328618200000001</v>
      </c>
      <c r="P27" s="114">
        <v>106.85117508000002</v>
      </c>
      <c r="Q27" s="114"/>
    </row>
    <row r="28" spans="1:17" x14ac:dyDescent="0.3">
      <c r="A28" s="2">
        <v>21</v>
      </c>
      <c r="B28" s="2" t="s">
        <v>69</v>
      </c>
      <c r="C28" s="33">
        <v>382.45853904000001</v>
      </c>
      <c r="D28" s="33">
        <v>141.70525847999997</v>
      </c>
      <c r="E28" s="33">
        <v>524.16379752</v>
      </c>
      <c r="H28" s="114"/>
      <c r="I28" s="114">
        <v>382.45853904000001</v>
      </c>
      <c r="J28" s="116">
        <v>141.70525847999997</v>
      </c>
      <c r="K28" s="116">
        <v>524.16379752</v>
      </c>
      <c r="L28" s="116"/>
      <c r="M28" s="114"/>
      <c r="N28" s="114">
        <v>382.45853904000001</v>
      </c>
      <c r="O28" s="114">
        <v>141.70525847999997</v>
      </c>
      <c r="P28" s="114">
        <v>524.16379752</v>
      </c>
      <c r="Q28" s="114"/>
    </row>
    <row r="29" spans="1:17" x14ac:dyDescent="0.3">
      <c r="A29" s="2">
        <v>22</v>
      </c>
      <c r="B29" s="2" t="s">
        <v>70</v>
      </c>
      <c r="C29" s="33">
        <v>64.402022760000008</v>
      </c>
      <c r="D29" s="33">
        <v>22.99329084</v>
      </c>
      <c r="E29" s="33">
        <v>87.395313600000009</v>
      </c>
      <c r="H29" s="114"/>
      <c r="I29" s="114">
        <v>64.402022760000008</v>
      </c>
      <c r="J29" s="116">
        <v>22.99329084</v>
      </c>
      <c r="K29" s="116">
        <v>87.395313600000009</v>
      </c>
      <c r="L29" s="116"/>
      <c r="M29" s="114"/>
      <c r="N29" s="114">
        <v>64.402022760000008</v>
      </c>
      <c r="O29" s="114">
        <v>22.99329084</v>
      </c>
      <c r="P29" s="114">
        <v>87.395313600000009</v>
      </c>
      <c r="Q29" s="114"/>
    </row>
    <row r="30" spans="1:17" x14ac:dyDescent="0.3">
      <c r="A30" s="2">
        <v>23</v>
      </c>
      <c r="B30" s="2" t="s">
        <v>71</v>
      </c>
      <c r="C30" s="33">
        <v>180.51293939999999</v>
      </c>
      <c r="D30" s="33">
        <v>21.432660240000001</v>
      </c>
      <c r="E30" s="33">
        <v>201.94559963999998</v>
      </c>
      <c r="H30" s="114"/>
      <c r="I30" s="114">
        <v>180.51293939999999</v>
      </c>
      <c r="J30" s="116">
        <v>21.432660240000001</v>
      </c>
      <c r="K30" s="116">
        <v>201.94559963999998</v>
      </c>
      <c r="L30" s="116"/>
      <c r="M30" s="114"/>
      <c r="N30" s="114">
        <v>180.51293939999999</v>
      </c>
      <c r="O30" s="114">
        <v>21.432660240000001</v>
      </c>
      <c r="P30" s="114">
        <v>201.94559963999998</v>
      </c>
      <c r="Q30" s="114"/>
    </row>
    <row r="31" spans="1:17" x14ac:dyDescent="0.3">
      <c r="A31" s="2">
        <v>24</v>
      </c>
      <c r="B31" s="2" t="s">
        <v>72</v>
      </c>
      <c r="C31" s="33">
        <v>72.517301880000005</v>
      </c>
      <c r="D31" s="33">
        <v>16.750768440000002</v>
      </c>
      <c r="E31" s="33">
        <v>89.268070320000007</v>
      </c>
      <c r="H31" s="114"/>
      <c r="I31" s="114">
        <v>72.517301880000005</v>
      </c>
      <c r="J31" s="116">
        <v>16.750768440000002</v>
      </c>
      <c r="K31" s="116">
        <v>89.268070320000007</v>
      </c>
      <c r="L31" s="116"/>
      <c r="M31" s="114"/>
      <c r="N31" s="114">
        <v>72.517301880000005</v>
      </c>
      <c r="O31" s="114">
        <v>16.750768440000002</v>
      </c>
      <c r="P31" s="114">
        <v>89.268070320000007</v>
      </c>
      <c r="Q31" s="114"/>
    </row>
    <row r="32" spans="1:17" x14ac:dyDescent="0.3">
      <c r="A32" s="2">
        <v>25</v>
      </c>
      <c r="B32" s="2" t="s">
        <v>73</v>
      </c>
      <c r="C32" s="33">
        <v>125.16257412</v>
      </c>
      <c r="D32" s="33">
        <v>22.785206759999998</v>
      </c>
      <c r="E32" s="33">
        <v>147.94778088000001</v>
      </c>
      <c r="H32" s="114"/>
      <c r="I32" s="114">
        <v>125.16257412</v>
      </c>
      <c r="J32" s="116">
        <v>22.785206759999998</v>
      </c>
      <c r="K32" s="116">
        <v>147.94778088000001</v>
      </c>
      <c r="L32" s="116"/>
      <c r="M32" s="114"/>
      <c r="N32" s="114">
        <v>125.16257412</v>
      </c>
      <c r="O32" s="114">
        <v>22.785206759999998</v>
      </c>
      <c r="P32" s="114">
        <v>147.94778088000001</v>
      </c>
      <c r="Q32" s="114"/>
    </row>
    <row r="33" spans="1:17" x14ac:dyDescent="0.3">
      <c r="A33" s="2">
        <v>26</v>
      </c>
      <c r="B33" s="2" t="s">
        <v>74</v>
      </c>
      <c r="C33" s="33">
        <v>216.51148524000001</v>
      </c>
      <c r="D33" s="33">
        <v>19.2477774</v>
      </c>
      <c r="E33" s="33">
        <v>235.75926264</v>
      </c>
      <c r="H33" s="114"/>
      <c r="I33" s="114">
        <v>216.51148524000001</v>
      </c>
      <c r="J33" s="116">
        <v>19.2477774</v>
      </c>
      <c r="K33" s="116">
        <v>235.75926264</v>
      </c>
      <c r="L33" s="116"/>
      <c r="M33" s="114"/>
      <c r="N33" s="114">
        <v>216.51148524000001</v>
      </c>
      <c r="O33" s="114">
        <v>19.2477774</v>
      </c>
      <c r="P33" s="114">
        <v>235.75926264</v>
      </c>
      <c r="Q33" s="114"/>
    </row>
    <row r="34" spans="1:17" x14ac:dyDescent="0.3">
      <c r="A34" s="2">
        <v>27</v>
      </c>
      <c r="B34" s="2" t="s">
        <v>75</v>
      </c>
      <c r="C34" s="33">
        <v>758.88263975999996</v>
      </c>
      <c r="D34" s="33">
        <v>177.59976227999996</v>
      </c>
      <c r="E34" s="33">
        <v>936.4824020399999</v>
      </c>
      <c r="H34" s="114"/>
      <c r="I34" s="114">
        <v>758.88263975999996</v>
      </c>
      <c r="J34" s="116">
        <v>177.59976227999996</v>
      </c>
      <c r="K34" s="116">
        <v>936.4824020399999</v>
      </c>
      <c r="L34" s="116"/>
      <c r="M34" s="114"/>
      <c r="N34" s="114">
        <v>758.88263975999996</v>
      </c>
      <c r="O34" s="114">
        <v>177.59976227999996</v>
      </c>
      <c r="P34" s="114">
        <v>936.4824020399999</v>
      </c>
      <c r="Q34" s="114"/>
    </row>
    <row r="35" spans="1:17" x14ac:dyDescent="0.3">
      <c r="A35" s="2">
        <v>28</v>
      </c>
      <c r="B35" s="2" t="s">
        <v>76</v>
      </c>
      <c r="C35" s="33">
        <v>250.01302212000002</v>
      </c>
      <c r="D35" s="33">
        <v>94.054004160000019</v>
      </c>
      <c r="E35" s="33">
        <v>344.06702628000005</v>
      </c>
      <c r="H35" s="114"/>
      <c r="I35" s="114">
        <v>250.01302212000002</v>
      </c>
      <c r="J35" s="116">
        <v>94.054004160000019</v>
      </c>
      <c r="K35" s="116">
        <v>344.06702628000005</v>
      </c>
      <c r="L35" s="116"/>
      <c r="M35" s="114"/>
      <c r="N35" s="114">
        <v>250.01302212000002</v>
      </c>
      <c r="O35" s="114">
        <v>94.054004160000019</v>
      </c>
      <c r="P35" s="114">
        <v>344.06702628000005</v>
      </c>
      <c r="Q35" s="114"/>
    </row>
    <row r="36" spans="1:17" x14ac:dyDescent="0.3">
      <c r="A36" s="2"/>
      <c r="B36" s="3" t="s">
        <v>77</v>
      </c>
      <c r="C36" s="33"/>
      <c r="D36" s="33"/>
      <c r="E36" s="33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x14ac:dyDescent="0.3">
      <c r="A37" s="2">
        <v>29</v>
      </c>
      <c r="B37" s="2" t="s">
        <v>78</v>
      </c>
      <c r="C37" s="33">
        <v>1455.5481395999998</v>
      </c>
      <c r="D37" s="33">
        <v>645.47681616</v>
      </c>
      <c r="E37" s="33">
        <v>2101.02495576</v>
      </c>
      <c r="H37" s="114"/>
      <c r="I37" s="114">
        <v>1455.5481395999998</v>
      </c>
      <c r="J37" s="116">
        <v>645.47681616</v>
      </c>
      <c r="K37" s="116">
        <v>2101.02495576</v>
      </c>
      <c r="L37" s="116"/>
      <c r="M37" s="114"/>
      <c r="N37" s="114">
        <v>1455.5481395999998</v>
      </c>
      <c r="O37" s="114">
        <v>645.47681616</v>
      </c>
      <c r="P37" s="114">
        <v>2101.02495576</v>
      </c>
      <c r="Q37" s="114"/>
    </row>
    <row r="38" spans="1:17" x14ac:dyDescent="0.3">
      <c r="A38" s="2">
        <v>30</v>
      </c>
      <c r="B38" s="2" t="s">
        <v>79</v>
      </c>
      <c r="C38" s="33">
        <v>281.01755004</v>
      </c>
      <c r="D38" s="33">
        <v>100.08844248000001</v>
      </c>
      <c r="E38" s="33">
        <v>381.10599252000003</v>
      </c>
      <c r="H38" s="114"/>
      <c r="I38" s="114">
        <v>281.01755004</v>
      </c>
      <c r="J38" s="116">
        <v>100.08844248000001</v>
      </c>
      <c r="K38" s="116">
        <v>381.10599252000003</v>
      </c>
      <c r="L38" s="116"/>
      <c r="M38" s="114"/>
      <c r="N38" s="114">
        <v>281.01755004</v>
      </c>
      <c r="O38" s="114">
        <v>100.08844248000001</v>
      </c>
      <c r="P38" s="114">
        <v>381.10599252000003</v>
      </c>
      <c r="Q38" s="114"/>
    </row>
    <row r="39" spans="1:17" x14ac:dyDescent="0.3">
      <c r="A39" s="2">
        <v>31</v>
      </c>
      <c r="B39" s="2" t="s">
        <v>80</v>
      </c>
      <c r="C39" s="33">
        <v>643.70810147999998</v>
      </c>
      <c r="D39" s="33">
        <v>240.12902832000003</v>
      </c>
      <c r="E39" s="33">
        <v>883.83712979999996</v>
      </c>
      <c r="H39" s="114"/>
      <c r="I39" s="114">
        <v>643.70810147999998</v>
      </c>
      <c r="J39" s="116">
        <v>240.12902832000003</v>
      </c>
      <c r="K39" s="116">
        <v>883.83712979999996</v>
      </c>
      <c r="L39" s="116"/>
      <c r="M39" s="114"/>
      <c r="N39" s="114">
        <v>643.70810147999998</v>
      </c>
      <c r="O39" s="114">
        <v>240.12902832000003</v>
      </c>
      <c r="P39" s="114">
        <v>883.83712979999996</v>
      </c>
      <c r="Q39" s="114"/>
    </row>
    <row r="40" spans="1:17" x14ac:dyDescent="0.3">
      <c r="A40" s="2">
        <v>32</v>
      </c>
      <c r="B40" s="2" t="s">
        <v>81</v>
      </c>
      <c r="C40" s="33">
        <v>512.82321516000002</v>
      </c>
      <c r="D40" s="33">
        <v>197.88796008</v>
      </c>
      <c r="E40" s="33">
        <v>710.71117523999999</v>
      </c>
      <c r="H40" s="114"/>
      <c r="I40" s="114">
        <v>512.82321516000002</v>
      </c>
      <c r="J40" s="116">
        <v>197.88796008</v>
      </c>
      <c r="K40" s="116">
        <v>710.71117523999999</v>
      </c>
      <c r="L40" s="116"/>
      <c r="M40" s="114"/>
      <c r="N40" s="114">
        <v>512.82321516000002</v>
      </c>
      <c r="O40" s="114">
        <v>197.88796008</v>
      </c>
      <c r="P40" s="114">
        <v>710.71117523999999</v>
      </c>
      <c r="Q40" s="114"/>
    </row>
    <row r="41" spans="1:17" x14ac:dyDescent="0.3">
      <c r="A41" s="2">
        <v>33</v>
      </c>
      <c r="B41" s="2" t="s">
        <v>82</v>
      </c>
      <c r="C41" s="33">
        <v>599.69831855999996</v>
      </c>
      <c r="D41" s="33">
        <v>181.86548592000003</v>
      </c>
      <c r="E41" s="33">
        <v>781.56380448000004</v>
      </c>
      <c r="H41" s="114"/>
      <c r="I41" s="114">
        <v>599.69831855999996</v>
      </c>
      <c r="J41" s="116">
        <v>181.86548592000003</v>
      </c>
      <c r="K41" s="116">
        <v>781.56380448000004</v>
      </c>
      <c r="L41" s="116"/>
      <c r="M41" s="114"/>
      <c r="N41" s="114">
        <v>599.69831855999996</v>
      </c>
      <c r="O41" s="114">
        <v>181.86548592000003</v>
      </c>
      <c r="P41" s="114">
        <v>781.56380448000004</v>
      </c>
      <c r="Q41" s="114"/>
    </row>
    <row r="42" spans="1:17" x14ac:dyDescent="0.3">
      <c r="A42" s="2">
        <v>34</v>
      </c>
      <c r="B42" s="2" t="s">
        <v>83</v>
      </c>
      <c r="C42" s="33">
        <v>767.20600295999998</v>
      </c>
      <c r="D42" s="33">
        <v>385.47575820000003</v>
      </c>
      <c r="E42" s="33">
        <v>1152.68176116</v>
      </c>
      <c r="H42" s="114"/>
      <c r="I42" s="114">
        <v>767.20600295999998</v>
      </c>
      <c r="J42" s="116">
        <v>385.47575820000003</v>
      </c>
      <c r="K42" s="116">
        <v>1152.68176116</v>
      </c>
      <c r="L42" s="116"/>
      <c r="M42" s="114"/>
      <c r="N42" s="114">
        <v>767.20600295999998</v>
      </c>
      <c r="O42" s="114">
        <v>385.47575820000003</v>
      </c>
      <c r="P42" s="114">
        <v>1152.68176116</v>
      </c>
      <c r="Q42" s="114"/>
    </row>
    <row r="43" spans="1:17" x14ac:dyDescent="0.3">
      <c r="A43" s="2">
        <v>35</v>
      </c>
      <c r="B43" s="2" t="s">
        <v>84</v>
      </c>
      <c r="C43" s="33">
        <v>344.17106832000002</v>
      </c>
      <c r="D43" s="33">
        <v>110.59668852</v>
      </c>
      <c r="E43" s="33">
        <v>454.76775684</v>
      </c>
      <c r="H43" s="114"/>
      <c r="I43" s="114">
        <v>344.17106832000002</v>
      </c>
      <c r="J43" s="116">
        <v>110.59668852</v>
      </c>
      <c r="K43" s="116">
        <v>454.76775684</v>
      </c>
      <c r="L43" s="116"/>
      <c r="M43" s="114"/>
      <c r="N43" s="114">
        <v>344.17106832000002</v>
      </c>
      <c r="O43" s="114">
        <v>110.59668852</v>
      </c>
      <c r="P43" s="114">
        <v>454.76775684</v>
      </c>
      <c r="Q43" s="114"/>
    </row>
    <row r="44" spans="1:17" x14ac:dyDescent="0.3">
      <c r="A44" s="2">
        <v>36</v>
      </c>
      <c r="B44" s="2" t="s">
        <v>85</v>
      </c>
      <c r="C44" s="33">
        <v>265.72337016</v>
      </c>
      <c r="D44" s="33">
        <v>72.933470039999989</v>
      </c>
      <c r="E44" s="33">
        <v>338.65684019999998</v>
      </c>
      <c r="H44" s="114"/>
      <c r="I44" s="114">
        <v>265.72337016</v>
      </c>
      <c r="J44" s="116">
        <v>72.933470039999989</v>
      </c>
      <c r="K44" s="116">
        <v>338.65684019999998</v>
      </c>
      <c r="L44" s="116"/>
      <c r="M44" s="114"/>
      <c r="N44" s="114">
        <v>265.72337016</v>
      </c>
      <c r="O44" s="114">
        <v>72.933470039999989</v>
      </c>
      <c r="P44" s="114">
        <v>338.65684019999998</v>
      </c>
      <c r="Q44" s="114"/>
    </row>
    <row r="45" spans="1:17" x14ac:dyDescent="0.3">
      <c r="A45" s="2">
        <v>37</v>
      </c>
      <c r="B45" s="2" t="s">
        <v>86</v>
      </c>
      <c r="C45" s="33">
        <v>1103.57391828</v>
      </c>
      <c r="D45" s="33"/>
      <c r="E45" s="33">
        <v>1103.57391828</v>
      </c>
      <c r="H45" s="114"/>
      <c r="I45" s="114">
        <v>1103.57391828</v>
      </c>
      <c r="J45" s="116"/>
      <c r="K45" s="116">
        <v>1103.57391828</v>
      </c>
      <c r="L45" s="116"/>
      <c r="M45" s="114"/>
      <c r="N45" s="114">
        <v>1103.57391828</v>
      </c>
      <c r="O45" s="114"/>
      <c r="P45" s="114">
        <v>1103.57391828</v>
      </c>
      <c r="Q45" s="114"/>
    </row>
    <row r="46" spans="1:17" x14ac:dyDescent="0.3">
      <c r="A46" s="2">
        <v>38</v>
      </c>
      <c r="B46" s="2" t="s">
        <v>87</v>
      </c>
      <c r="C46" s="33">
        <v>414.91965551999999</v>
      </c>
      <c r="D46" s="33"/>
      <c r="E46" s="33">
        <v>414.91965551999999</v>
      </c>
      <c r="H46" s="114"/>
      <c r="I46" s="114">
        <v>414.91965551999999</v>
      </c>
      <c r="J46" s="116"/>
      <c r="K46" s="116">
        <v>414.91965551999999</v>
      </c>
      <c r="L46" s="116"/>
      <c r="M46" s="114"/>
      <c r="N46" s="114">
        <v>414.91965551999999</v>
      </c>
      <c r="O46" s="114"/>
      <c r="P46" s="114">
        <v>414.91965551999999</v>
      </c>
      <c r="Q46" s="114"/>
    </row>
    <row r="47" spans="1:17" x14ac:dyDescent="0.3">
      <c r="A47" s="2"/>
      <c r="B47" s="3" t="s">
        <v>88</v>
      </c>
      <c r="C47" s="33"/>
      <c r="D47" s="33"/>
      <c r="E47" s="33"/>
      <c r="H47" s="114"/>
      <c r="I47" s="114"/>
      <c r="J47" s="116"/>
      <c r="K47" s="116"/>
      <c r="L47" s="116"/>
      <c r="M47" s="114"/>
      <c r="N47" s="114"/>
      <c r="O47" s="114"/>
      <c r="P47" s="114"/>
      <c r="Q47" s="114"/>
    </row>
    <row r="48" spans="1:17" x14ac:dyDescent="0.3">
      <c r="A48" s="2">
        <v>39</v>
      </c>
      <c r="B48" s="2" t="s">
        <v>89</v>
      </c>
      <c r="C48" s="33">
        <v>184.46653692000001</v>
      </c>
      <c r="D48" s="33">
        <v>37.038966240000008</v>
      </c>
      <c r="E48" s="33">
        <v>221.50550316000002</v>
      </c>
      <c r="H48" s="114"/>
      <c r="I48" s="114">
        <v>184.46653692000001</v>
      </c>
      <c r="J48" s="116">
        <v>37.038966240000008</v>
      </c>
      <c r="K48" s="116">
        <v>221.50550316000002</v>
      </c>
      <c r="L48" s="116"/>
      <c r="M48" s="114"/>
      <c r="N48" s="114">
        <v>184.46653692000001</v>
      </c>
      <c r="O48" s="114">
        <v>37.038966240000008</v>
      </c>
      <c r="P48" s="114">
        <v>221.50550316000002</v>
      </c>
      <c r="Q48" s="114"/>
    </row>
    <row r="49" spans="1:17" x14ac:dyDescent="0.3">
      <c r="A49" s="2">
        <v>40</v>
      </c>
      <c r="B49" s="2" t="s">
        <v>90</v>
      </c>
      <c r="C49" s="33">
        <v>302.45021028000002</v>
      </c>
      <c r="D49" s="33">
        <v>62.633308080000006</v>
      </c>
      <c r="E49" s="33">
        <v>365.08351836000003</v>
      </c>
      <c r="H49" s="114"/>
      <c r="I49" s="114">
        <v>302.45021028000002</v>
      </c>
      <c r="J49" s="116">
        <v>62.633308080000006</v>
      </c>
      <c r="K49" s="116">
        <v>365.08351836000003</v>
      </c>
      <c r="L49" s="116"/>
      <c r="M49" s="114"/>
      <c r="N49" s="114">
        <v>302.45021028000002</v>
      </c>
      <c r="O49" s="114">
        <v>62.633308080000006</v>
      </c>
      <c r="P49" s="114">
        <v>365.08351836000003</v>
      </c>
      <c r="Q49" s="114"/>
    </row>
    <row r="50" spans="1:17" x14ac:dyDescent="0.3">
      <c r="A50" s="32"/>
      <c r="B50" s="34" t="s">
        <v>91</v>
      </c>
      <c r="C50" s="35">
        <v>17718.879622199998</v>
      </c>
      <c r="D50" s="35">
        <v>4971.6488814000004</v>
      </c>
      <c r="E50" s="35">
        <v>22690.528503599999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x14ac:dyDescent="0.3">
      <c r="H51" s="114"/>
      <c r="I51" s="114"/>
      <c r="J51" s="116"/>
      <c r="K51" s="116"/>
      <c r="L51" s="116"/>
      <c r="M51" s="114"/>
      <c r="N51" s="114">
        <f>SUM(N8:N49)</f>
        <v>17718.879622199998</v>
      </c>
      <c r="O51" s="114">
        <f t="shared" ref="O51:P51" si="0">SUM(O8:O49)</f>
        <v>4971.6488814000004</v>
      </c>
      <c r="P51" s="114">
        <f t="shared" si="0"/>
        <v>22690.528503599999</v>
      </c>
      <c r="Q51" s="114"/>
    </row>
    <row r="52" spans="1:17" x14ac:dyDescent="0.3">
      <c r="C52" s="140"/>
      <c r="D52" s="140"/>
      <c r="E52" s="140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x14ac:dyDescent="0.3">
      <c r="C53" s="19"/>
      <c r="D53" s="19"/>
      <c r="E53" s="19"/>
      <c r="H53" s="114"/>
      <c r="I53" s="114"/>
      <c r="J53" s="114"/>
      <c r="K53" s="116"/>
      <c r="L53" s="114"/>
      <c r="M53" s="114"/>
      <c r="N53" s="114"/>
      <c r="O53" s="114"/>
      <c r="P53" s="114"/>
      <c r="Q53" s="114"/>
    </row>
    <row r="54" spans="1:17" x14ac:dyDescent="0.3">
      <c r="C54" s="19"/>
      <c r="D54" s="19"/>
      <c r="E54" s="19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x14ac:dyDescent="0.3">
      <c r="C55" s="19"/>
      <c r="D55" s="19"/>
      <c r="E55" s="19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x14ac:dyDescent="0.3">
      <c r="C56" s="141"/>
      <c r="D56" s="141"/>
      <c r="E56" s="141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x14ac:dyDescent="0.3">
      <c r="C57" s="140"/>
      <c r="D57" s="140"/>
      <c r="E57" s="140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x14ac:dyDescent="0.3">
      <c r="C58" s="140"/>
      <c r="D58" s="140"/>
      <c r="E58" s="140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x14ac:dyDescent="0.3">
      <c r="C59" s="19"/>
      <c r="D59" s="19"/>
      <c r="E59" s="19"/>
    </row>
    <row r="60" spans="1:17" x14ac:dyDescent="0.3">
      <c r="C60" s="19"/>
      <c r="D60" s="19"/>
      <c r="E60" s="19"/>
    </row>
  </sheetData>
  <mergeCells count="11">
    <mergeCell ref="H7:I7"/>
    <mergeCell ref="C52:E52"/>
    <mergeCell ref="C56:E56"/>
    <mergeCell ref="C57:E57"/>
    <mergeCell ref="C58:E58"/>
    <mergeCell ref="A1:E1"/>
    <mergeCell ref="A2:E2"/>
    <mergeCell ref="A3:E3"/>
    <mergeCell ref="A6:A7"/>
    <mergeCell ref="B6:B7"/>
    <mergeCell ref="C6:D6"/>
  </mergeCells>
  <pageMargins left="1.1200000000000001" right="0.7" top="0.75" bottom="0.75" header="0.3" footer="0.3"/>
  <pageSetup paperSize="1000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4114-799E-44A4-8753-7378C83D1329}">
  <sheetPr>
    <pageSetUpPr fitToPage="1"/>
  </sheetPr>
  <dimension ref="A1:Y60"/>
  <sheetViews>
    <sheetView zoomScaleNormal="100" zoomScaleSheetLayoutView="110" workbookViewId="0">
      <selection activeCell="C7" sqref="C7:D7"/>
    </sheetView>
  </sheetViews>
  <sheetFormatPr defaultRowHeight="14.4" x14ac:dyDescent="0.3"/>
  <cols>
    <col min="1" max="1" width="5.109375" customWidth="1"/>
    <col min="2" max="2" width="26" bestFit="1" customWidth="1"/>
    <col min="3" max="5" width="17.44140625" bestFit="1" customWidth="1"/>
    <col min="8" max="8" width="8.88671875" style="112"/>
    <col min="9" max="9" width="12" style="114" bestFit="1" customWidth="1"/>
    <col min="10" max="17" width="8.88671875" style="114"/>
    <col min="18" max="18" width="25.21875" style="114" bestFit="1" customWidth="1"/>
    <col min="19" max="19" width="8.88671875" style="114"/>
    <col min="20" max="22" width="19.21875" style="114" bestFit="1" customWidth="1"/>
    <col min="23" max="25" width="8.88671875" style="112"/>
  </cols>
  <sheetData>
    <row r="1" spans="1:22" x14ac:dyDescent="0.3">
      <c r="A1" s="145" t="s">
        <v>135</v>
      </c>
      <c r="B1" s="145"/>
      <c r="C1" s="145"/>
      <c r="D1" s="145"/>
      <c r="E1" s="145"/>
    </row>
    <row r="2" spans="1:22" x14ac:dyDescent="0.3">
      <c r="A2" s="145" t="s">
        <v>42</v>
      </c>
      <c r="B2" s="145"/>
      <c r="C2" s="145"/>
      <c r="D2" s="145"/>
      <c r="E2" s="145"/>
    </row>
    <row r="3" spans="1:22" x14ac:dyDescent="0.3">
      <c r="A3" s="145" t="s">
        <v>134</v>
      </c>
      <c r="B3" s="145"/>
      <c r="C3" s="145"/>
      <c r="D3" s="145"/>
      <c r="E3" s="145"/>
    </row>
    <row r="4" spans="1:22" x14ac:dyDescent="0.3">
      <c r="D4" s="20" t="s">
        <v>43</v>
      </c>
      <c r="E4" s="20" t="s">
        <v>140</v>
      </c>
    </row>
    <row r="5" spans="1:22" x14ac:dyDescent="0.3">
      <c r="D5" s="20"/>
      <c r="E5" s="20" t="s">
        <v>141</v>
      </c>
    </row>
    <row r="6" spans="1:22" x14ac:dyDescent="0.3">
      <c r="A6" s="146" t="s">
        <v>45</v>
      </c>
      <c r="B6" s="146" t="s">
        <v>46</v>
      </c>
      <c r="C6" s="147" t="s">
        <v>2</v>
      </c>
      <c r="D6" s="147"/>
      <c r="E6" s="31" t="s">
        <v>3</v>
      </c>
    </row>
    <row r="7" spans="1:22" ht="28.8" x14ac:dyDescent="0.3">
      <c r="A7" s="146"/>
      <c r="B7" s="146"/>
      <c r="C7" s="160" t="s">
        <v>144</v>
      </c>
      <c r="D7" s="160" t="s">
        <v>145</v>
      </c>
      <c r="E7" s="31" t="s">
        <v>139</v>
      </c>
      <c r="H7" s="149"/>
      <c r="I7" s="149"/>
    </row>
    <row r="8" spans="1:22" x14ac:dyDescent="0.3">
      <c r="A8" s="2">
        <v>1</v>
      </c>
      <c r="B8" s="2" t="s">
        <v>49</v>
      </c>
      <c r="C8" s="120">
        <v>29285233209</v>
      </c>
      <c r="D8" s="120">
        <v>8717682531.5999985</v>
      </c>
      <c r="E8" s="120">
        <v>38002915740.599998</v>
      </c>
      <c r="I8" s="114">
        <v>650.78296019999993</v>
      </c>
      <c r="J8" s="116">
        <v>193.72627847999999</v>
      </c>
      <c r="K8" s="116">
        <v>844.50923867999995</v>
      </c>
      <c r="L8" s="116"/>
      <c r="N8" s="114">
        <f>I8*1000</f>
        <v>650782.96019999997</v>
      </c>
      <c r="O8" s="114">
        <f t="shared" ref="O8:P8" si="0">J8*1000</f>
        <v>193726.27847999998</v>
      </c>
      <c r="P8" s="114">
        <f t="shared" si="0"/>
        <v>844509.23867999995</v>
      </c>
      <c r="R8" s="114" t="s">
        <v>49</v>
      </c>
      <c r="S8" s="121">
        <v>45000</v>
      </c>
      <c r="T8" s="122">
        <f>N8*S8</f>
        <v>29285233209</v>
      </c>
      <c r="U8" s="122">
        <f>O8*S8</f>
        <v>8717682531.5999985</v>
      </c>
      <c r="V8" s="122">
        <f>P8*S8</f>
        <v>38002915740.599998</v>
      </c>
    </row>
    <row r="9" spans="1:22" x14ac:dyDescent="0.3">
      <c r="A9" s="2">
        <v>2</v>
      </c>
      <c r="B9" s="2" t="s">
        <v>50</v>
      </c>
      <c r="C9" s="120">
        <v>34458723648</v>
      </c>
      <c r="D9" s="120">
        <v>10118088390</v>
      </c>
      <c r="E9" s="120">
        <v>44576812038</v>
      </c>
      <c r="I9" s="114">
        <v>689.17447296</v>
      </c>
      <c r="J9" s="116">
        <v>202.3617678</v>
      </c>
      <c r="K9" s="116">
        <v>891.53624076000006</v>
      </c>
      <c r="L9" s="116"/>
      <c r="N9" s="114">
        <f t="shared" ref="N9:N49" si="1">I9*1000</f>
        <v>689174.47296000004</v>
      </c>
      <c r="O9" s="114">
        <f t="shared" ref="O9:O49" si="2">J9*1000</f>
        <v>202361.7678</v>
      </c>
      <c r="P9" s="114">
        <f t="shared" ref="P9:P49" si="3">K9*1000</f>
        <v>891536.24076000007</v>
      </c>
      <c r="R9" s="114" t="s">
        <v>50</v>
      </c>
      <c r="S9" s="121">
        <v>50000</v>
      </c>
      <c r="T9" s="122">
        <f>N9*S9</f>
        <v>34458723648</v>
      </c>
      <c r="U9" s="122">
        <f>O9*S9</f>
        <v>10118088390</v>
      </c>
      <c r="V9" s="122">
        <f>P9*S9</f>
        <v>44576812038</v>
      </c>
    </row>
    <row r="10" spans="1:22" x14ac:dyDescent="0.3">
      <c r="A10" s="2">
        <v>3</v>
      </c>
      <c r="B10" s="2" t="s">
        <v>51</v>
      </c>
      <c r="C10" s="120">
        <v>34558604006.400002</v>
      </c>
      <c r="D10" s="120">
        <v>9351298555.2000008</v>
      </c>
      <c r="E10" s="120">
        <v>43909902561.599998</v>
      </c>
      <c r="I10" s="114">
        <v>287.98836671999999</v>
      </c>
      <c r="J10" s="116">
        <v>77.927487960000008</v>
      </c>
      <c r="K10" s="116">
        <v>365.91585468</v>
      </c>
      <c r="L10" s="116"/>
      <c r="N10" s="114">
        <f t="shared" si="1"/>
        <v>287988.36671999999</v>
      </c>
      <c r="O10" s="114">
        <f t="shared" si="2"/>
        <v>77927.487960000013</v>
      </c>
      <c r="P10" s="114">
        <f t="shared" si="3"/>
        <v>365915.85467999999</v>
      </c>
      <c r="R10" s="114" t="s">
        <v>51</v>
      </c>
      <c r="S10" s="121">
        <v>120000</v>
      </c>
      <c r="T10" s="122">
        <f t="shared" ref="T10:T49" si="4">N10*S10</f>
        <v>34558604006.400002</v>
      </c>
      <c r="U10" s="122">
        <f t="shared" ref="U10:U49" si="5">O10*S10</f>
        <v>9351298555.2000008</v>
      </c>
      <c r="V10" s="122">
        <f t="shared" ref="V10:V49" si="6">P10*S10</f>
        <v>43909902561.599998</v>
      </c>
    </row>
    <row r="11" spans="1:22" x14ac:dyDescent="0.3">
      <c r="A11" s="2">
        <v>4</v>
      </c>
      <c r="B11" s="2" t="s">
        <v>52</v>
      </c>
      <c r="C11" s="120">
        <v>18750976659</v>
      </c>
      <c r="D11" s="120">
        <v>5861728533.6000004</v>
      </c>
      <c r="E11" s="120">
        <v>24612705192.600006</v>
      </c>
      <c r="I11" s="114">
        <v>416.68837020000001</v>
      </c>
      <c r="J11" s="116">
        <v>130.26063408000002</v>
      </c>
      <c r="K11" s="116">
        <v>546.94900428000005</v>
      </c>
      <c r="L11" s="116"/>
      <c r="N11" s="114">
        <f t="shared" si="1"/>
        <v>416688.3702</v>
      </c>
      <c r="O11" s="114">
        <f t="shared" si="2"/>
        <v>130260.63408000002</v>
      </c>
      <c r="P11" s="114">
        <f t="shared" si="3"/>
        <v>546949.00428000011</v>
      </c>
      <c r="R11" s="114" t="s">
        <v>52</v>
      </c>
      <c r="S11" s="121">
        <v>45000</v>
      </c>
      <c r="T11" s="122">
        <f t="shared" si="4"/>
        <v>18750976659</v>
      </c>
      <c r="U11" s="122">
        <f t="shared" si="5"/>
        <v>5861728533.6000004</v>
      </c>
      <c r="V11" s="122">
        <f t="shared" si="6"/>
        <v>24612705192.600006</v>
      </c>
    </row>
    <row r="12" spans="1:22" x14ac:dyDescent="0.3">
      <c r="A12" s="2">
        <v>5</v>
      </c>
      <c r="B12" s="2" t="s">
        <v>53</v>
      </c>
      <c r="C12" s="120">
        <v>30608335831.680004</v>
      </c>
      <c r="D12" s="120">
        <v>9753316997.7600002</v>
      </c>
      <c r="E12" s="120">
        <v>40361652829.44001</v>
      </c>
      <c r="I12" s="114">
        <v>850.2315508800001</v>
      </c>
      <c r="J12" s="116">
        <v>270.92547216000003</v>
      </c>
      <c r="K12" s="116">
        <v>1121.1570230400002</v>
      </c>
      <c r="L12" s="116"/>
      <c r="N12" s="114">
        <f t="shared" si="1"/>
        <v>850231.55088000011</v>
      </c>
      <c r="O12" s="114">
        <f t="shared" si="2"/>
        <v>270925.47216</v>
      </c>
      <c r="P12" s="114">
        <f t="shared" si="3"/>
        <v>1121157.0230400003</v>
      </c>
      <c r="R12" s="114" t="s">
        <v>53</v>
      </c>
      <c r="S12" s="121">
        <v>36000</v>
      </c>
      <c r="T12" s="122">
        <f t="shared" si="4"/>
        <v>30608335831.680004</v>
      </c>
      <c r="U12" s="122">
        <f t="shared" si="5"/>
        <v>9753316997.7600002</v>
      </c>
      <c r="V12" s="122">
        <f t="shared" si="6"/>
        <v>40361652829.44001</v>
      </c>
    </row>
    <row r="13" spans="1:22" x14ac:dyDescent="0.3">
      <c r="A13" s="2">
        <v>6</v>
      </c>
      <c r="B13" s="2" t="s">
        <v>54</v>
      </c>
      <c r="C13" s="120">
        <v>8078864405.999999</v>
      </c>
      <c r="D13" s="120">
        <v>2314935390</v>
      </c>
      <c r="E13" s="120">
        <v>10393799796</v>
      </c>
      <c r="I13" s="114">
        <v>161.57728811999999</v>
      </c>
      <c r="J13" s="116">
        <v>46.298707800000003</v>
      </c>
      <c r="K13" s="116">
        <v>207.87599591999998</v>
      </c>
      <c r="L13" s="116"/>
      <c r="N13" s="114">
        <f t="shared" si="1"/>
        <v>161577.28811999998</v>
      </c>
      <c r="O13" s="114">
        <f t="shared" si="2"/>
        <v>46298.707800000004</v>
      </c>
      <c r="P13" s="114">
        <f t="shared" si="3"/>
        <v>207875.99591999999</v>
      </c>
      <c r="R13" s="114" t="s">
        <v>54</v>
      </c>
      <c r="S13" s="121">
        <v>50000</v>
      </c>
      <c r="T13" s="122">
        <f t="shared" si="4"/>
        <v>8078864405.999999</v>
      </c>
      <c r="U13" s="122">
        <f t="shared" si="5"/>
        <v>2314935390</v>
      </c>
      <c r="V13" s="122">
        <f t="shared" si="6"/>
        <v>10393799796</v>
      </c>
    </row>
    <row r="14" spans="1:22" x14ac:dyDescent="0.3">
      <c r="A14" s="2">
        <v>7</v>
      </c>
      <c r="B14" s="2" t="s">
        <v>55</v>
      </c>
      <c r="C14" s="120">
        <v>2958955617.5999994</v>
      </c>
      <c r="D14" s="120">
        <v>736617643.19999993</v>
      </c>
      <c r="E14" s="120">
        <v>3695573260.7999992</v>
      </c>
      <c r="I14" s="114">
        <v>73.973890439999991</v>
      </c>
      <c r="J14" s="116">
        <v>18.415441079999997</v>
      </c>
      <c r="K14" s="116">
        <v>92.389331519999985</v>
      </c>
      <c r="L14" s="116"/>
      <c r="N14" s="114">
        <f t="shared" si="1"/>
        <v>73973.890439999988</v>
      </c>
      <c r="O14" s="114">
        <f t="shared" si="2"/>
        <v>18415.441079999997</v>
      </c>
      <c r="P14" s="114">
        <f t="shared" si="3"/>
        <v>92389.331519999978</v>
      </c>
      <c r="R14" s="114" t="s">
        <v>55</v>
      </c>
      <c r="S14" s="121">
        <v>40000</v>
      </c>
      <c r="T14" s="122">
        <f t="shared" si="4"/>
        <v>2958955617.5999994</v>
      </c>
      <c r="U14" s="122">
        <f t="shared" si="5"/>
        <v>736617643.19999993</v>
      </c>
      <c r="V14" s="122">
        <f t="shared" si="6"/>
        <v>3695573260.7999992</v>
      </c>
    </row>
    <row r="15" spans="1:22" x14ac:dyDescent="0.3">
      <c r="A15" s="2">
        <v>8</v>
      </c>
      <c r="B15" s="2" t="s">
        <v>56</v>
      </c>
      <c r="C15" s="120">
        <v>10540499072.4</v>
      </c>
      <c r="D15" s="120">
        <v>2760443405.2800002</v>
      </c>
      <c r="E15" s="120">
        <v>13300942477.680002</v>
      </c>
      <c r="I15" s="114">
        <v>479.11359419999997</v>
      </c>
      <c r="J15" s="116">
        <v>125.47470024</v>
      </c>
      <c r="K15" s="116">
        <v>604.58829444000003</v>
      </c>
      <c r="L15" s="116"/>
      <c r="N15" s="114">
        <f t="shared" si="1"/>
        <v>479113.59419999999</v>
      </c>
      <c r="O15" s="114">
        <f t="shared" si="2"/>
        <v>125474.70024000001</v>
      </c>
      <c r="P15" s="114">
        <f t="shared" si="3"/>
        <v>604588.29444000009</v>
      </c>
      <c r="R15" s="114" t="s">
        <v>56</v>
      </c>
      <c r="S15" s="121">
        <v>22000</v>
      </c>
      <c r="T15" s="122">
        <f t="shared" si="4"/>
        <v>10540499072.4</v>
      </c>
      <c r="U15" s="122">
        <f t="shared" si="5"/>
        <v>2760443405.2800002</v>
      </c>
      <c r="V15" s="122">
        <f t="shared" si="6"/>
        <v>13300942477.680002</v>
      </c>
    </row>
    <row r="16" spans="1:22" x14ac:dyDescent="0.3">
      <c r="A16" s="2">
        <v>9</v>
      </c>
      <c r="B16" s="2" t="s">
        <v>57</v>
      </c>
      <c r="C16" s="120">
        <v>18777507379.200001</v>
      </c>
      <c r="D16" s="120">
        <v>4644436665.5999994</v>
      </c>
      <c r="E16" s="120">
        <v>23421944044.799999</v>
      </c>
      <c r="I16" s="114">
        <v>234.71884224000001</v>
      </c>
      <c r="J16" s="116">
        <v>58.05545832</v>
      </c>
      <c r="K16" s="116">
        <v>292.77430056000003</v>
      </c>
      <c r="L16" s="116"/>
      <c r="N16" s="114">
        <f t="shared" si="1"/>
        <v>234718.84224000003</v>
      </c>
      <c r="O16" s="114">
        <f t="shared" si="2"/>
        <v>58055.458319999998</v>
      </c>
      <c r="P16" s="114">
        <f t="shared" si="3"/>
        <v>292774.30056</v>
      </c>
      <c r="R16" s="114" t="s">
        <v>57</v>
      </c>
      <c r="S16" s="121">
        <v>80000</v>
      </c>
      <c r="T16" s="122">
        <f t="shared" si="4"/>
        <v>18777507379.200001</v>
      </c>
      <c r="U16" s="122">
        <f t="shared" si="5"/>
        <v>4644436665.5999994</v>
      </c>
      <c r="V16" s="122">
        <f t="shared" si="6"/>
        <v>23421944044.799999</v>
      </c>
    </row>
    <row r="17" spans="1:22" x14ac:dyDescent="0.3">
      <c r="A17" s="2">
        <v>10</v>
      </c>
      <c r="B17" s="2" t="s">
        <v>58</v>
      </c>
      <c r="C17" s="120">
        <v>42185925958.799995</v>
      </c>
      <c r="D17" s="120">
        <v>10975915009.800001</v>
      </c>
      <c r="E17" s="120">
        <v>53161840968.599998</v>
      </c>
      <c r="I17" s="114">
        <v>649.01424551999992</v>
      </c>
      <c r="J17" s="116">
        <v>168.86023092000002</v>
      </c>
      <c r="K17" s="116">
        <v>817.87447643999997</v>
      </c>
      <c r="L17" s="116"/>
      <c r="N17" s="114">
        <f t="shared" si="1"/>
        <v>649014.24551999988</v>
      </c>
      <c r="O17" s="114">
        <f t="shared" si="2"/>
        <v>168860.23092000003</v>
      </c>
      <c r="P17" s="114">
        <f t="shared" si="3"/>
        <v>817874.47644</v>
      </c>
      <c r="R17" s="114" t="s">
        <v>58</v>
      </c>
      <c r="S17" s="121">
        <v>65000</v>
      </c>
      <c r="T17" s="122">
        <f t="shared" si="4"/>
        <v>42185925958.799995</v>
      </c>
      <c r="U17" s="122">
        <f t="shared" si="5"/>
        <v>10975915009.800001</v>
      </c>
      <c r="V17" s="122">
        <f t="shared" si="6"/>
        <v>53161840968.599998</v>
      </c>
    </row>
    <row r="18" spans="1:22" x14ac:dyDescent="0.3">
      <c r="A18" s="2">
        <v>11</v>
      </c>
      <c r="B18" s="2" t="s">
        <v>59</v>
      </c>
      <c r="C18" s="120">
        <v>8648182448.8800011</v>
      </c>
      <c r="D18" s="120">
        <v>2165635062.5999999</v>
      </c>
      <c r="E18" s="120">
        <v>10813817511.480001</v>
      </c>
      <c r="I18" s="114">
        <v>376.00793256000003</v>
      </c>
      <c r="J18" s="116">
        <v>94.158046200000001</v>
      </c>
      <c r="K18" s="116">
        <v>470.16597876000003</v>
      </c>
      <c r="L18" s="116"/>
      <c r="N18" s="114">
        <f t="shared" si="1"/>
        <v>376007.93256000004</v>
      </c>
      <c r="O18" s="114">
        <f t="shared" si="2"/>
        <v>94158.046199999997</v>
      </c>
      <c r="P18" s="114">
        <f t="shared" si="3"/>
        <v>470165.97876000003</v>
      </c>
      <c r="R18" s="114" t="s">
        <v>59</v>
      </c>
      <c r="S18" s="121">
        <v>23000</v>
      </c>
      <c r="T18" s="122">
        <f t="shared" si="4"/>
        <v>8648182448.8800011</v>
      </c>
      <c r="U18" s="122">
        <f t="shared" si="5"/>
        <v>2165635062.5999999</v>
      </c>
      <c r="V18" s="122">
        <f t="shared" si="6"/>
        <v>10813817511.480001</v>
      </c>
    </row>
    <row r="19" spans="1:22" x14ac:dyDescent="0.3">
      <c r="A19" s="2">
        <v>12</v>
      </c>
      <c r="B19" s="2" t="s">
        <v>60</v>
      </c>
      <c r="C19" s="120">
        <v>8895594420</v>
      </c>
      <c r="D19" s="120">
        <v>2539145986.1999998</v>
      </c>
      <c r="E19" s="120">
        <v>11434740406.199999</v>
      </c>
      <c r="I19" s="114">
        <v>593.03962799999999</v>
      </c>
      <c r="J19" s="116">
        <v>169.27639907999998</v>
      </c>
      <c r="K19" s="116">
        <v>762.31602707999991</v>
      </c>
      <c r="L19" s="116"/>
      <c r="N19" s="114">
        <f t="shared" si="1"/>
        <v>593039.62800000003</v>
      </c>
      <c r="O19" s="114">
        <f t="shared" si="2"/>
        <v>169276.39907999997</v>
      </c>
      <c r="P19" s="114">
        <f t="shared" si="3"/>
        <v>762316.02707999991</v>
      </c>
      <c r="R19" s="114" t="s">
        <v>60</v>
      </c>
      <c r="S19" s="121">
        <v>15000</v>
      </c>
      <c r="T19" s="122">
        <f t="shared" si="4"/>
        <v>8895594420</v>
      </c>
      <c r="U19" s="122">
        <f t="shared" si="5"/>
        <v>2539145986.1999998</v>
      </c>
      <c r="V19" s="122">
        <f t="shared" si="6"/>
        <v>11434740406.199999</v>
      </c>
    </row>
    <row r="20" spans="1:22" x14ac:dyDescent="0.3">
      <c r="A20" s="2">
        <v>13</v>
      </c>
      <c r="B20" s="2" t="s">
        <v>61</v>
      </c>
      <c r="C20" s="120">
        <v>19145816200.799999</v>
      </c>
      <c r="D20" s="120">
        <v>6557769781.1999998</v>
      </c>
      <c r="E20" s="120">
        <v>25703585982</v>
      </c>
      <c r="I20" s="114">
        <v>1276.38774672</v>
      </c>
      <c r="J20" s="116">
        <v>437.18465207999998</v>
      </c>
      <c r="K20" s="116">
        <v>1713.5723988</v>
      </c>
      <c r="L20" s="116"/>
      <c r="N20" s="114">
        <f t="shared" si="1"/>
        <v>1276387.7467199999</v>
      </c>
      <c r="O20" s="114">
        <f t="shared" si="2"/>
        <v>437184.65207999997</v>
      </c>
      <c r="P20" s="114">
        <f t="shared" si="3"/>
        <v>1713572.3988000001</v>
      </c>
      <c r="R20" s="114" t="s">
        <v>61</v>
      </c>
      <c r="S20" s="121">
        <v>15000</v>
      </c>
      <c r="T20" s="122">
        <f t="shared" si="4"/>
        <v>19145816200.799999</v>
      </c>
      <c r="U20" s="122">
        <f t="shared" si="5"/>
        <v>6557769781.1999998</v>
      </c>
      <c r="V20" s="122">
        <f t="shared" si="6"/>
        <v>25703585982</v>
      </c>
    </row>
    <row r="21" spans="1:22" x14ac:dyDescent="0.3">
      <c r="A21" s="2">
        <v>14</v>
      </c>
      <c r="B21" s="2" t="s">
        <v>62</v>
      </c>
      <c r="C21" s="120">
        <v>21208969854</v>
      </c>
      <c r="D21" s="120">
        <v>4026426948</v>
      </c>
      <c r="E21" s="120">
        <v>25235396802</v>
      </c>
      <c r="I21" s="114">
        <v>706.96566180000002</v>
      </c>
      <c r="J21" s="116">
        <v>134.21423160000001</v>
      </c>
      <c r="K21" s="116">
        <v>841.17989340000008</v>
      </c>
      <c r="L21" s="116"/>
      <c r="N21" s="114">
        <f t="shared" si="1"/>
        <v>706965.6618</v>
      </c>
      <c r="O21" s="114">
        <f t="shared" si="2"/>
        <v>134214.2316</v>
      </c>
      <c r="P21" s="114">
        <f t="shared" si="3"/>
        <v>841179.89340000006</v>
      </c>
      <c r="R21" s="114" t="s">
        <v>62</v>
      </c>
      <c r="S21" s="121">
        <v>30000</v>
      </c>
      <c r="T21" s="122">
        <f t="shared" si="4"/>
        <v>21208969854</v>
      </c>
      <c r="U21" s="122">
        <f t="shared" si="5"/>
        <v>4026426948</v>
      </c>
      <c r="V21" s="122">
        <f t="shared" si="6"/>
        <v>25235396802</v>
      </c>
    </row>
    <row r="22" spans="1:22" x14ac:dyDescent="0.3">
      <c r="A22" s="2">
        <v>15</v>
      </c>
      <c r="B22" s="2" t="s">
        <v>63</v>
      </c>
      <c r="C22" s="120">
        <v>6624148602.7200003</v>
      </c>
      <c r="D22" s="120">
        <v>1098683942.4000001</v>
      </c>
      <c r="E22" s="120">
        <v>7722832545.1200008</v>
      </c>
      <c r="I22" s="114">
        <v>301.09766376000005</v>
      </c>
      <c r="J22" s="116">
        <v>49.940179200000003</v>
      </c>
      <c r="K22" s="116">
        <v>351.03784296000003</v>
      </c>
      <c r="L22" s="116"/>
      <c r="N22" s="114">
        <f t="shared" si="1"/>
        <v>301097.66376000002</v>
      </c>
      <c r="O22" s="114">
        <f t="shared" si="2"/>
        <v>49940.179200000006</v>
      </c>
      <c r="P22" s="114">
        <f t="shared" si="3"/>
        <v>351037.84296000004</v>
      </c>
      <c r="R22" s="114" t="s">
        <v>63</v>
      </c>
      <c r="S22" s="121">
        <v>22000</v>
      </c>
      <c r="T22" s="122">
        <f t="shared" si="4"/>
        <v>6624148602.7200003</v>
      </c>
      <c r="U22" s="122">
        <f t="shared" si="5"/>
        <v>1098683942.4000001</v>
      </c>
      <c r="V22" s="122">
        <f t="shared" si="6"/>
        <v>7722832545.1200008</v>
      </c>
    </row>
    <row r="23" spans="1:22" x14ac:dyDescent="0.3">
      <c r="A23" s="2">
        <v>16</v>
      </c>
      <c r="B23" s="2" t="s">
        <v>64</v>
      </c>
      <c r="C23" s="120">
        <v>11276492463.360001</v>
      </c>
      <c r="D23" s="120">
        <v>3003069442.5599999</v>
      </c>
      <c r="E23" s="120">
        <v>14279561905.92</v>
      </c>
      <c r="I23" s="114">
        <v>352.39038948000001</v>
      </c>
      <c r="J23" s="116">
        <v>93.845920079999999</v>
      </c>
      <c r="K23" s="116">
        <v>446.23630956</v>
      </c>
      <c r="L23" s="116"/>
      <c r="N23" s="114">
        <f t="shared" si="1"/>
        <v>352390.38948000001</v>
      </c>
      <c r="O23" s="114">
        <f t="shared" si="2"/>
        <v>93845.920079999996</v>
      </c>
      <c r="P23" s="114">
        <f t="shared" si="3"/>
        <v>446236.30956000002</v>
      </c>
      <c r="R23" s="114" t="s">
        <v>64</v>
      </c>
      <c r="S23" s="121">
        <v>32000</v>
      </c>
      <c r="T23" s="122">
        <f t="shared" si="4"/>
        <v>11276492463.360001</v>
      </c>
      <c r="U23" s="122">
        <f t="shared" si="5"/>
        <v>3003069442.5599999</v>
      </c>
      <c r="V23" s="122">
        <f t="shared" si="6"/>
        <v>14279561905.92</v>
      </c>
    </row>
    <row r="24" spans="1:22" x14ac:dyDescent="0.3">
      <c r="A24" s="2">
        <v>17</v>
      </c>
      <c r="B24" s="2" t="s">
        <v>65</v>
      </c>
      <c r="C24" s="120">
        <v>5443063364.6400003</v>
      </c>
      <c r="D24" s="120">
        <v>1359621378.72</v>
      </c>
      <c r="E24" s="120">
        <v>6802684743.3599997</v>
      </c>
      <c r="I24" s="114">
        <v>247.41197112</v>
      </c>
      <c r="J24" s="116">
        <v>61.800971760000003</v>
      </c>
      <c r="K24" s="116">
        <v>309.21294288000001</v>
      </c>
      <c r="L24" s="116"/>
      <c r="N24" s="114">
        <f t="shared" si="1"/>
        <v>247411.97112</v>
      </c>
      <c r="O24" s="114">
        <f t="shared" si="2"/>
        <v>61800.97176</v>
      </c>
      <c r="P24" s="114">
        <f t="shared" si="3"/>
        <v>309212.94287999999</v>
      </c>
      <c r="R24" s="114" t="s">
        <v>65</v>
      </c>
      <c r="S24" s="121">
        <v>22000</v>
      </c>
      <c r="T24" s="122">
        <f t="shared" si="4"/>
        <v>5443063364.6400003</v>
      </c>
      <c r="U24" s="122">
        <f t="shared" si="5"/>
        <v>1359621378.72</v>
      </c>
      <c r="V24" s="122">
        <f t="shared" si="6"/>
        <v>6802684743.3599997</v>
      </c>
    </row>
    <row r="25" spans="1:22" x14ac:dyDescent="0.3">
      <c r="A25" s="2">
        <v>18</v>
      </c>
      <c r="B25" s="2" t="s">
        <v>66</v>
      </c>
      <c r="C25" s="120">
        <v>7587785977.1999998</v>
      </c>
      <c r="D25" s="120">
        <v>1416844500.7199998</v>
      </c>
      <c r="E25" s="120">
        <v>9004630477.9200001</v>
      </c>
      <c r="I25" s="114">
        <v>344.89936260000002</v>
      </c>
      <c r="J25" s="116">
        <v>64.402022759999994</v>
      </c>
      <c r="K25" s="116">
        <v>409.30138536000004</v>
      </c>
      <c r="L25" s="116"/>
      <c r="N25" s="114">
        <f t="shared" si="1"/>
        <v>344899.36259999999</v>
      </c>
      <c r="O25" s="114">
        <f t="shared" si="2"/>
        <v>64402.022759999993</v>
      </c>
      <c r="P25" s="114">
        <f t="shared" si="3"/>
        <v>409301.38536000001</v>
      </c>
      <c r="R25" s="114" t="s">
        <v>66</v>
      </c>
      <c r="S25" s="121">
        <v>22000</v>
      </c>
      <c r="T25" s="122">
        <f t="shared" si="4"/>
        <v>7587785977.1999998</v>
      </c>
      <c r="U25" s="122">
        <f t="shared" si="5"/>
        <v>1416844500.7199998</v>
      </c>
      <c r="V25" s="122">
        <f t="shared" si="6"/>
        <v>9004630477.9200001</v>
      </c>
    </row>
    <row r="26" spans="1:22" x14ac:dyDescent="0.3">
      <c r="A26" s="2">
        <v>19</v>
      </c>
      <c r="B26" s="2" t="s">
        <v>67</v>
      </c>
      <c r="C26" s="120">
        <v>258024259.20000002</v>
      </c>
      <c r="D26" s="120">
        <v>39952143.359999999</v>
      </c>
      <c r="E26" s="120">
        <v>297976402.56</v>
      </c>
      <c r="I26" s="114">
        <v>16.126516200000001</v>
      </c>
      <c r="J26" s="116">
        <v>2.4970089600000001</v>
      </c>
      <c r="K26" s="116">
        <v>18.62352516</v>
      </c>
      <c r="L26" s="116"/>
      <c r="N26" s="114">
        <f t="shared" si="1"/>
        <v>16126.516200000002</v>
      </c>
      <c r="O26" s="114">
        <f t="shared" si="2"/>
        <v>2497.0089600000001</v>
      </c>
      <c r="P26" s="114">
        <f t="shared" si="3"/>
        <v>18623.525160000001</v>
      </c>
      <c r="R26" s="114" t="s">
        <v>67</v>
      </c>
      <c r="S26" s="121">
        <v>16000</v>
      </c>
      <c r="T26" s="122">
        <f t="shared" si="4"/>
        <v>258024259.20000002</v>
      </c>
      <c r="U26" s="122">
        <f t="shared" si="5"/>
        <v>39952143.359999999</v>
      </c>
      <c r="V26" s="122">
        <f t="shared" si="6"/>
        <v>297976402.56</v>
      </c>
    </row>
    <row r="27" spans="1:22" x14ac:dyDescent="0.3">
      <c r="A27" s="2">
        <v>20</v>
      </c>
      <c r="B27" s="2" t="s">
        <v>68</v>
      </c>
      <c r="C27" s="120">
        <v>1282838353.2</v>
      </c>
      <c r="D27" s="120">
        <v>319929273</v>
      </c>
      <c r="E27" s="120">
        <v>1602767626.2000003</v>
      </c>
      <c r="I27" s="114">
        <v>85.52255688000001</v>
      </c>
      <c r="J27" s="116">
        <v>21.328618200000001</v>
      </c>
      <c r="K27" s="116">
        <v>106.85117508000002</v>
      </c>
      <c r="L27" s="116"/>
      <c r="N27" s="114">
        <f t="shared" si="1"/>
        <v>85522.556880000004</v>
      </c>
      <c r="O27" s="114">
        <f t="shared" si="2"/>
        <v>21328.618200000001</v>
      </c>
      <c r="P27" s="114">
        <f t="shared" si="3"/>
        <v>106851.17508000002</v>
      </c>
      <c r="R27" s="114" t="s">
        <v>68</v>
      </c>
      <c r="S27" s="121">
        <v>15000</v>
      </c>
      <c r="T27" s="122">
        <f t="shared" si="4"/>
        <v>1282838353.2</v>
      </c>
      <c r="U27" s="122">
        <f t="shared" si="5"/>
        <v>319929273</v>
      </c>
      <c r="V27" s="122">
        <f t="shared" si="6"/>
        <v>1602767626.2000003</v>
      </c>
    </row>
    <row r="28" spans="1:22" x14ac:dyDescent="0.3">
      <c r="A28" s="2">
        <v>21</v>
      </c>
      <c r="B28" s="2" t="s">
        <v>69</v>
      </c>
      <c r="C28" s="120">
        <v>11473756171.200001</v>
      </c>
      <c r="D28" s="120">
        <v>4251157754.3999987</v>
      </c>
      <c r="E28" s="120">
        <v>15724913925.6</v>
      </c>
      <c r="I28" s="114">
        <v>382.45853904000001</v>
      </c>
      <c r="J28" s="116">
        <v>141.70525847999997</v>
      </c>
      <c r="K28" s="116">
        <v>524.16379752</v>
      </c>
      <c r="L28" s="116"/>
      <c r="N28" s="114">
        <f t="shared" si="1"/>
        <v>382458.53904</v>
      </c>
      <c r="O28" s="114">
        <f t="shared" si="2"/>
        <v>141705.25847999996</v>
      </c>
      <c r="P28" s="114">
        <f t="shared" si="3"/>
        <v>524163.79752000002</v>
      </c>
      <c r="R28" s="114" t="s">
        <v>69</v>
      </c>
      <c r="S28" s="121">
        <v>30000</v>
      </c>
      <c r="T28" s="122">
        <f t="shared" si="4"/>
        <v>11473756171.200001</v>
      </c>
      <c r="U28" s="122">
        <f t="shared" si="5"/>
        <v>4251157754.3999987</v>
      </c>
      <c r="V28" s="122">
        <f t="shared" si="6"/>
        <v>15724913925.6</v>
      </c>
    </row>
    <row r="29" spans="1:22" x14ac:dyDescent="0.3">
      <c r="A29" s="2">
        <v>22</v>
      </c>
      <c r="B29" s="2" t="s">
        <v>70</v>
      </c>
      <c r="C29" s="120">
        <v>966030341.4000001</v>
      </c>
      <c r="D29" s="120">
        <v>344899362.60000002</v>
      </c>
      <c r="E29" s="120">
        <v>1310929704.0000002</v>
      </c>
      <c r="I29" s="114">
        <v>64.402022760000008</v>
      </c>
      <c r="J29" s="116">
        <v>22.99329084</v>
      </c>
      <c r="K29" s="116">
        <v>87.395313600000009</v>
      </c>
      <c r="L29" s="116"/>
      <c r="N29" s="114">
        <f t="shared" si="1"/>
        <v>64402.022760000007</v>
      </c>
      <c r="O29" s="114">
        <f t="shared" si="2"/>
        <v>22993.290840000001</v>
      </c>
      <c r="P29" s="114">
        <f t="shared" si="3"/>
        <v>87395.313600000009</v>
      </c>
      <c r="R29" s="114" t="s">
        <v>70</v>
      </c>
      <c r="S29" s="121">
        <v>15000</v>
      </c>
      <c r="T29" s="122">
        <f t="shared" si="4"/>
        <v>966030341.4000001</v>
      </c>
      <c r="U29" s="122">
        <f t="shared" si="5"/>
        <v>344899362.60000002</v>
      </c>
      <c r="V29" s="122">
        <f t="shared" si="6"/>
        <v>1310929704.0000002</v>
      </c>
    </row>
    <row r="30" spans="1:22" x14ac:dyDescent="0.3">
      <c r="A30" s="2">
        <v>23</v>
      </c>
      <c r="B30" s="2" t="s">
        <v>71</v>
      </c>
      <c r="C30" s="120">
        <v>3610258788</v>
      </c>
      <c r="D30" s="120">
        <v>428653204.80000001</v>
      </c>
      <c r="E30" s="120">
        <v>4038911992.7999992</v>
      </c>
      <c r="I30" s="114">
        <v>180.51293939999999</v>
      </c>
      <c r="J30" s="116">
        <v>21.432660240000001</v>
      </c>
      <c r="K30" s="116">
        <v>201.94559963999998</v>
      </c>
      <c r="L30" s="116"/>
      <c r="N30" s="114">
        <f t="shared" si="1"/>
        <v>180512.9394</v>
      </c>
      <c r="O30" s="114">
        <f t="shared" si="2"/>
        <v>21432.660240000001</v>
      </c>
      <c r="P30" s="114">
        <f t="shared" si="3"/>
        <v>201945.59963999997</v>
      </c>
      <c r="R30" s="114" t="s">
        <v>71</v>
      </c>
      <c r="S30" s="121">
        <v>20000</v>
      </c>
      <c r="T30" s="122">
        <f t="shared" si="4"/>
        <v>3610258788</v>
      </c>
      <c r="U30" s="122">
        <f t="shared" si="5"/>
        <v>428653204.80000001</v>
      </c>
      <c r="V30" s="122">
        <f t="shared" si="6"/>
        <v>4038911992.7999992</v>
      </c>
    </row>
    <row r="31" spans="1:22" x14ac:dyDescent="0.3">
      <c r="A31" s="2">
        <v>24</v>
      </c>
      <c r="B31" s="2" t="s">
        <v>72</v>
      </c>
      <c r="C31" s="120">
        <v>652655716.91999996</v>
      </c>
      <c r="D31" s="120">
        <v>150756915.96000001</v>
      </c>
      <c r="E31" s="120">
        <v>803412632.88000011</v>
      </c>
      <c r="I31" s="114">
        <v>72.517301880000005</v>
      </c>
      <c r="J31" s="116">
        <v>16.750768440000002</v>
      </c>
      <c r="K31" s="116">
        <v>89.268070320000007</v>
      </c>
      <c r="L31" s="116"/>
      <c r="N31" s="114">
        <f t="shared" si="1"/>
        <v>72517.301879999999</v>
      </c>
      <c r="O31" s="114">
        <f t="shared" si="2"/>
        <v>16750.76844</v>
      </c>
      <c r="P31" s="114">
        <f t="shared" si="3"/>
        <v>89268.070320000013</v>
      </c>
      <c r="R31" s="114" t="s">
        <v>72</v>
      </c>
      <c r="S31" s="121">
        <v>9000</v>
      </c>
      <c r="T31" s="122">
        <f t="shared" si="4"/>
        <v>652655716.91999996</v>
      </c>
      <c r="U31" s="122">
        <f t="shared" si="5"/>
        <v>150756915.96000001</v>
      </c>
      <c r="V31" s="122">
        <f t="shared" si="6"/>
        <v>803412632.88000011</v>
      </c>
    </row>
    <row r="32" spans="1:22" x14ac:dyDescent="0.3">
      <c r="A32" s="2">
        <v>25</v>
      </c>
      <c r="B32" s="2" t="s">
        <v>73</v>
      </c>
      <c r="C32" s="120">
        <v>1877438611.8000002</v>
      </c>
      <c r="D32" s="120">
        <v>341778101.39999998</v>
      </c>
      <c r="E32" s="120">
        <v>2219216713.2000003</v>
      </c>
      <c r="I32" s="114">
        <v>125.16257412</v>
      </c>
      <c r="J32" s="116">
        <v>22.785206759999998</v>
      </c>
      <c r="K32" s="116">
        <v>147.94778088000001</v>
      </c>
      <c r="L32" s="116"/>
      <c r="N32" s="114">
        <f t="shared" si="1"/>
        <v>125162.57412</v>
      </c>
      <c r="O32" s="114">
        <f t="shared" si="2"/>
        <v>22785.206759999997</v>
      </c>
      <c r="P32" s="114">
        <f t="shared" si="3"/>
        <v>147947.78088000001</v>
      </c>
      <c r="R32" s="114" t="s">
        <v>73</v>
      </c>
      <c r="S32" s="121">
        <v>15000</v>
      </c>
      <c r="T32" s="122">
        <f t="shared" si="4"/>
        <v>1877438611.8000002</v>
      </c>
      <c r="U32" s="122">
        <f t="shared" si="5"/>
        <v>341778101.39999998</v>
      </c>
      <c r="V32" s="122">
        <f t="shared" si="6"/>
        <v>2219216713.2000003</v>
      </c>
    </row>
    <row r="33" spans="1:22" x14ac:dyDescent="0.3">
      <c r="A33" s="2">
        <v>26</v>
      </c>
      <c r="B33" s="2" t="s">
        <v>74</v>
      </c>
      <c r="C33" s="120">
        <v>3464183763.8400002</v>
      </c>
      <c r="D33" s="120">
        <v>307964438.39999998</v>
      </c>
      <c r="E33" s="120">
        <v>3772148202.2400002</v>
      </c>
      <c r="I33" s="114">
        <v>216.51148524000001</v>
      </c>
      <c r="J33" s="116">
        <v>19.2477774</v>
      </c>
      <c r="K33" s="116">
        <v>235.75926264</v>
      </c>
      <c r="L33" s="116"/>
      <c r="N33" s="114">
        <f t="shared" si="1"/>
        <v>216511.48524000001</v>
      </c>
      <c r="O33" s="114">
        <f t="shared" si="2"/>
        <v>19247.777399999999</v>
      </c>
      <c r="P33" s="114">
        <f t="shared" si="3"/>
        <v>235759.26264</v>
      </c>
      <c r="R33" s="114" t="s">
        <v>74</v>
      </c>
      <c r="S33" s="121">
        <v>16000</v>
      </c>
      <c r="T33" s="122">
        <f t="shared" si="4"/>
        <v>3464183763.8400002</v>
      </c>
      <c r="U33" s="122">
        <f t="shared" si="5"/>
        <v>307964438.39999998</v>
      </c>
      <c r="V33" s="122">
        <f t="shared" si="6"/>
        <v>3772148202.2400002</v>
      </c>
    </row>
    <row r="34" spans="1:22" x14ac:dyDescent="0.3">
      <c r="A34" s="2">
        <v>27</v>
      </c>
      <c r="B34" s="2" t="s">
        <v>75</v>
      </c>
      <c r="C34" s="120">
        <v>6829943757.8399992</v>
      </c>
      <c r="D34" s="120">
        <v>1598397860.5199997</v>
      </c>
      <c r="E34" s="120">
        <v>8428341618.3599987</v>
      </c>
      <c r="I34" s="114">
        <v>758.88263975999996</v>
      </c>
      <c r="J34" s="116">
        <v>177.59976227999996</v>
      </c>
      <c r="K34" s="116">
        <v>936.4824020399999</v>
      </c>
      <c r="L34" s="116"/>
      <c r="N34" s="114">
        <f t="shared" si="1"/>
        <v>758882.63975999993</v>
      </c>
      <c r="O34" s="114">
        <f t="shared" si="2"/>
        <v>177599.76227999997</v>
      </c>
      <c r="P34" s="114">
        <f t="shared" si="3"/>
        <v>936482.40203999984</v>
      </c>
      <c r="R34" s="114" t="s">
        <v>75</v>
      </c>
      <c r="S34" s="121">
        <v>9000</v>
      </c>
      <c r="T34" s="122">
        <f t="shared" si="4"/>
        <v>6829943757.8399992</v>
      </c>
      <c r="U34" s="122">
        <f t="shared" si="5"/>
        <v>1598397860.5199997</v>
      </c>
      <c r="V34" s="122">
        <f t="shared" si="6"/>
        <v>8428341618.3599987</v>
      </c>
    </row>
    <row r="35" spans="1:22" x14ac:dyDescent="0.3">
      <c r="A35" s="2">
        <v>28</v>
      </c>
      <c r="B35" s="2" t="s">
        <v>76</v>
      </c>
      <c r="C35" s="120">
        <v>2250117199.0799999</v>
      </c>
      <c r="D35" s="120">
        <v>846486037.44000018</v>
      </c>
      <c r="E35" s="120">
        <v>3096603236.5200005</v>
      </c>
      <c r="I35" s="114">
        <v>250.01302212000002</v>
      </c>
      <c r="J35" s="116">
        <v>94.054004160000019</v>
      </c>
      <c r="K35" s="116">
        <v>344.06702628000005</v>
      </c>
      <c r="L35" s="116"/>
      <c r="N35" s="114">
        <f t="shared" si="1"/>
        <v>250013.02212000001</v>
      </c>
      <c r="O35" s="114">
        <f t="shared" si="2"/>
        <v>94054.004160000026</v>
      </c>
      <c r="P35" s="114">
        <f t="shared" si="3"/>
        <v>344067.02628000005</v>
      </c>
      <c r="R35" s="114" t="s">
        <v>76</v>
      </c>
      <c r="S35" s="121">
        <v>9000</v>
      </c>
      <c r="T35" s="122">
        <f t="shared" si="4"/>
        <v>2250117199.0799999</v>
      </c>
      <c r="U35" s="122">
        <f t="shared" si="5"/>
        <v>846486037.44000018</v>
      </c>
      <c r="V35" s="122">
        <f t="shared" si="6"/>
        <v>3096603236.5200005</v>
      </c>
    </row>
    <row r="36" spans="1:22" x14ac:dyDescent="0.3">
      <c r="A36" s="2"/>
      <c r="B36" s="3" t="s">
        <v>77</v>
      </c>
      <c r="C36" s="33"/>
      <c r="D36" s="33"/>
      <c r="E36" s="33"/>
      <c r="N36" s="114">
        <f t="shared" si="1"/>
        <v>0</v>
      </c>
      <c r="O36" s="114">
        <f t="shared" si="2"/>
        <v>0</v>
      </c>
      <c r="P36" s="114">
        <f t="shared" si="3"/>
        <v>0</v>
      </c>
      <c r="R36" s="123" t="s">
        <v>77</v>
      </c>
      <c r="T36" s="122"/>
      <c r="U36" s="122"/>
      <c r="V36" s="122"/>
    </row>
    <row r="37" spans="1:22" x14ac:dyDescent="0.3">
      <c r="A37" s="2">
        <v>29</v>
      </c>
      <c r="B37" s="2" t="s">
        <v>78</v>
      </c>
      <c r="C37" s="120">
        <v>36388703490</v>
      </c>
      <c r="D37" s="120">
        <v>16136920404.000002</v>
      </c>
      <c r="E37" s="120">
        <v>52525623893.999992</v>
      </c>
      <c r="I37" s="114">
        <v>1455.5481395999998</v>
      </c>
      <c r="J37" s="116">
        <v>645.47681616</v>
      </c>
      <c r="K37" s="116">
        <v>2101.02495576</v>
      </c>
      <c r="L37" s="116"/>
      <c r="N37" s="114">
        <f t="shared" si="1"/>
        <v>1455548.1395999999</v>
      </c>
      <c r="O37" s="114">
        <f t="shared" si="2"/>
        <v>645476.81616000005</v>
      </c>
      <c r="P37" s="114">
        <f t="shared" si="3"/>
        <v>2101024.9557599998</v>
      </c>
      <c r="R37" s="114" t="s">
        <v>78</v>
      </c>
      <c r="S37" s="121">
        <v>25000</v>
      </c>
      <c r="T37" s="122">
        <f t="shared" si="4"/>
        <v>36388703490</v>
      </c>
      <c r="U37" s="122">
        <f t="shared" si="5"/>
        <v>16136920404.000002</v>
      </c>
      <c r="V37" s="122">
        <f t="shared" si="6"/>
        <v>52525623893.999992</v>
      </c>
    </row>
    <row r="38" spans="1:22" x14ac:dyDescent="0.3">
      <c r="A38" s="2">
        <v>30</v>
      </c>
      <c r="B38" s="2" t="s">
        <v>79</v>
      </c>
      <c r="C38" s="120">
        <v>9835614251.3999996</v>
      </c>
      <c r="D38" s="120">
        <v>3503095486.8000007</v>
      </c>
      <c r="E38" s="120">
        <v>13338709738.200001</v>
      </c>
      <c r="I38" s="114">
        <v>281.01755004</v>
      </c>
      <c r="J38" s="116">
        <v>100.08844248000001</v>
      </c>
      <c r="K38" s="116">
        <v>381.10599252000003</v>
      </c>
      <c r="L38" s="116"/>
      <c r="N38" s="114">
        <f t="shared" si="1"/>
        <v>281017.55004</v>
      </c>
      <c r="O38" s="114">
        <f t="shared" si="2"/>
        <v>100088.44248000001</v>
      </c>
      <c r="P38" s="114">
        <f t="shared" si="3"/>
        <v>381105.99252000003</v>
      </c>
      <c r="R38" s="114" t="s">
        <v>79</v>
      </c>
      <c r="S38" s="121">
        <v>35000</v>
      </c>
      <c r="T38" s="122">
        <f t="shared" si="4"/>
        <v>9835614251.3999996</v>
      </c>
      <c r="U38" s="122">
        <f t="shared" si="5"/>
        <v>3503095486.8000007</v>
      </c>
      <c r="V38" s="122">
        <f t="shared" si="6"/>
        <v>13338709738.200001</v>
      </c>
    </row>
    <row r="39" spans="1:22" x14ac:dyDescent="0.3">
      <c r="A39" s="2">
        <v>31</v>
      </c>
      <c r="B39" s="2" t="s">
        <v>80</v>
      </c>
      <c r="C39" s="120">
        <v>22529783551.799999</v>
      </c>
      <c r="D39" s="120">
        <v>8404515991.2000017</v>
      </c>
      <c r="E39" s="120">
        <v>30934299543</v>
      </c>
      <c r="I39" s="114">
        <v>643.70810147999998</v>
      </c>
      <c r="J39" s="116">
        <v>240.12902832000003</v>
      </c>
      <c r="K39" s="116">
        <v>883.83712979999996</v>
      </c>
      <c r="L39" s="116"/>
      <c r="N39" s="114">
        <f t="shared" si="1"/>
        <v>643708.10147999995</v>
      </c>
      <c r="O39" s="114">
        <f t="shared" si="2"/>
        <v>240129.02832000004</v>
      </c>
      <c r="P39" s="114">
        <f t="shared" si="3"/>
        <v>883837.1298</v>
      </c>
      <c r="R39" s="114" t="s">
        <v>80</v>
      </c>
      <c r="S39" s="121">
        <v>35000</v>
      </c>
      <c r="T39" s="122">
        <f t="shared" si="4"/>
        <v>22529783551.799999</v>
      </c>
      <c r="U39" s="122">
        <f t="shared" si="5"/>
        <v>8404515991.2000017</v>
      </c>
      <c r="V39" s="122">
        <f t="shared" si="6"/>
        <v>30934299543</v>
      </c>
    </row>
    <row r="40" spans="1:22" x14ac:dyDescent="0.3">
      <c r="A40" s="2">
        <v>32</v>
      </c>
      <c r="B40" s="2" t="s">
        <v>81</v>
      </c>
      <c r="C40" s="120">
        <v>33333508985.400002</v>
      </c>
      <c r="D40" s="120">
        <v>12862717405.199999</v>
      </c>
      <c r="E40" s="120">
        <v>46196226390.599998</v>
      </c>
      <c r="I40" s="114">
        <v>512.82321516000002</v>
      </c>
      <c r="J40" s="116">
        <v>197.88796008</v>
      </c>
      <c r="K40" s="116">
        <v>710.71117523999999</v>
      </c>
      <c r="L40" s="116"/>
      <c r="N40" s="114">
        <f t="shared" si="1"/>
        <v>512823.21516000002</v>
      </c>
      <c r="O40" s="114">
        <f t="shared" si="2"/>
        <v>197887.96007999999</v>
      </c>
      <c r="P40" s="114">
        <f t="shared" si="3"/>
        <v>710711.17524000001</v>
      </c>
      <c r="R40" s="114" t="s">
        <v>81</v>
      </c>
      <c r="S40" s="121">
        <v>65000</v>
      </c>
      <c r="T40" s="122">
        <f t="shared" si="4"/>
        <v>33333508985.400002</v>
      </c>
      <c r="U40" s="122">
        <f t="shared" si="5"/>
        <v>12862717405.199999</v>
      </c>
      <c r="V40" s="122">
        <f t="shared" si="6"/>
        <v>46196226390.599998</v>
      </c>
    </row>
    <row r="41" spans="1:22" x14ac:dyDescent="0.3">
      <c r="A41" s="2">
        <v>33</v>
      </c>
      <c r="B41" s="2" t="s">
        <v>82</v>
      </c>
      <c r="C41" s="120">
        <v>14992457963.999998</v>
      </c>
      <c r="D41" s="120">
        <v>4546637148.000001</v>
      </c>
      <c r="E41" s="120">
        <v>19539095112</v>
      </c>
      <c r="I41" s="114">
        <v>599.69831855999996</v>
      </c>
      <c r="J41" s="116">
        <v>181.86548592000003</v>
      </c>
      <c r="K41" s="116">
        <v>781.56380448000004</v>
      </c>
      <c r="L41" s="116"/>
      <c r="N41" s="114">
        <f t="shared" si="1"/>
        <v>599698.31855999993</v>
      </c>
      <c r="O41" s="114">
        <f t="shared" si="2"/>
        <v>181865.48592000004</v>
      </c>
      <c r="P41" s="114">
        <f t="shared" si="3"/>
        <v>781563.80448000005</v>
      </c>
      <c r="R41" s="114" t="s">
        <v>82</v>
      </c>
      <c r="S41" s="121">
        <v>25000</v>
      </c>
      <c r="T41" s="122">
        <f t="shared" si="4"/>
        <v>14992457963.999998</v>
      </c>
      <c r="U41" s="122">
        <f t="shared" si="5"/>
        <v>4546637148.000001</v>
      </c>
      <c r="V41" s="122">
        <f t="shared" si="6"/>
        <v>19539095112</v>
      </c>
    </row>
    <row r="42" spans="1:22" x14ac:dyDescent="0.3">
      <c r="A42" s="2">
        <v>34</v>
      </c>
      <c r="B42" s="2" t="s">
        <v>83</v>
      </c>
      <c r="C42" s="120">
        <v>6904854026.6399994</v>
      </c>
      <c r="D42" s="120">
        <v>3469281823.8000002</v>
      </c>
      <c r="E42" s="120">
        <v>10374135850.440001</v>
      </c>
      <c r="I42" s="114">
        <v>767.20600295999998</v>
      </c>
      <c r="J42" s="116">
        <v>385.47575820000003</v>
      </c>
      <c r="K42" s="116">
        <v>1152.68176116</v>
      </c>
      <c r="L42" s="116"/>
      <c r="N42" s="114">
        <f t="shared" si="1"/>
        <v>767206.00295999995</v>
      </c>
      <c r="O42" s="114">
        <f t="shared" si="2"/>
        <v>385475.75820000004</v>
      </c>
      <c r="P42" s="114">
        <f t="shared" si="3"/>
        <v>1152681.76116</v>
      </c>
      <c r="R42" s="114" t="s">
        <v>83</v>
      </c>
      <c r="S42" s="121">
        <v>9000</v>
      </c>
      <c r="T42" s="122">
        <f t="shared" si="4"/>
        <v>6904854026.6399994</v>
      </c>
      <c r="U42" s="122">
        <f t="shared" si="5"/>
        <v>3469281823.8000002</v>
      </c>
      <c r="V42" s="122">
        <f t="shared" si="6"/>
        <v>10374135850.440001</v>
      </c>
    </row>
    <row r="43" spans="1:22" x14ac:dyDescent="0.3">
      <c r="A43" s="2">
        <v>35</v>
      </c>
      <c r="B43" s="2" t="s">
        <v>84</v>
      </c>
      <c r="C43" s="120">
        <v>34417106832</v>
      </c>
      <c r="D43" s="120">
        <v>11059668852</v>
      </c>
      <c r="E43" s="120">
        <v>45476775684</v>
      </c>
      <c r="I43" s="114">
        <v>344.17106832000002</v>
      </c>
      <c r="J43" s="116">
        <v>110.59668852</v>
      </c>
      <c r="K43" s="116">
        <v>454.76775684</v>
      </c>
      <c r="L43" s="116"/>
      <c r="N43" s="114">
        <f t="shared" si="1"/>
        <v>344171.06832000002</v>
      </c>
      <c r="O43" s="114">
        <f t="shared" si="2"/>
        <v>110596.68852</v>
      </c>
      <c r="P43" s="114">
        <f t="shared" si="3"/>
        <v>454767.75683999999</v>
      </c>
      <c r="R43" s="114" t="s">
        <v>84</v>
      </c>
      <c r="S43" s="121">
        <v>100000</v>
      </c>
      <c r="T43" s="122">
        <f t="shared" si="4"/>
        <v>34417106832</v>
      </c>
      <c r="U43" s="122">
        <f t="shared" si="5"/>
        <v>11059668852</v>
      </c>
      <c r="V43" s="122">
        <f t="shared" si="6"/>
        <v>45476775684</v>
      </c>
    </row>
    <row r="44" spans="1:22" x14ac:dyDescent="0.3">
      <c r="A44" s="2">
        <v>36</v>
      </c>
      <c r="B44" s="2" t="s">
        <v>85</v>
      </c>
      <c r="C44" s="120">
        <v>11957551657.199999</v>
      </c>
      <c r="D44" s="120">
        <v>3282006151.7999992</v>
      </c>
      <c r="E44" s="120">
        <v>15239557808.999998</v>
      </c>
      <c r="I44" s="114">
        <v>265.72337016</v>
      </c>
      <c r="J44" s="116">
        <v>72.933470039999989</v>
      </c>
      <c r="K44" s="116">
        <v>338.65684019999998</v>
      </c>
      <c r="L44" s="116"/>
      <c r="N44" s="114">
        <f t="shared" si="1"/>
        <v>265723.37015999999</v>
      </c>
      <c r="O44" s="114">
        <f t="shared" si="2"/>
        <v>72933.470039999986</v>
      </c>
      <c r="P44" s="114">
        <f t="shared" si="3"/>
        <v>338656.84019999998</v>
      </c>
      <c r="R44" s="114" t="s">
        <v>85</v>
      </c>
      <c r="S44" s="121">
        <v>45000</v>
      </c>
      <c r="T44" s="122">
        <f t="shared" si="4"/>
        <v>11957551657.199999</v>
      </c>
      <c r="U44" s="122">
        <f t="shared" si="5"/>
        <v>3282006151.7999992</v>
      </c>
      <c r="V44" s="122">
        <f t="shared" si="6"/>
        <v>15239557808.999998</v>
      </c>
    </row>
    <row r="45" spans="1:22" x14ac:dyDescent="0.3">
      <c r="A45" s="2">
        <v>37</v>
      </c>
      <c r="B45" s="2" t="s">
        <v>86</v>
      </c>
      <c r="C45" s="120">
        <v>27589347957.000004</v>
      </c>
      <c r="D45" s="120"/>
      <c r="E45" s="120">
        <v>27589347957.000004</v>
      </c>
      <c r="I45" s="114">
        <v>1103.57391828</v>
      </c>
      <c r="J45" s="116"/>
      <c r="K45" s="116">
        <v>1103.57391828</v>
      </c>
      <c r="L45" s="116"/>
      <c r="N45" s="114">
        <f t="shared" si="1"/>
        <v>1103573.9182800001</v>
      </c>
      <c r="O45" s="114">
        <f t="shared" si="2"/>
        <v>0</v>
      </c>
      <c r="P45" s="114">
        <f t="shared" si="3"/>
        <v>1103573.9182800001</v>
      </c>
      <c r="R45" s="114" t="s">
        <v>86</v>
      </c>
      <c r="S45" s="121">
        <v>25000</v>
      </c>
      <c r="T45" s="122">
        <f t="shared" si="4"/>
        <v>27589347957.000004</v>
      </c>
      <c r="U45" s="122"/>
      <c r="V45" s="122">
        <f t="shared" si="6"/>
        <v>27589347957.000004</v>
      </c>
    </row>
    <row r="46" spans="1:22" x14ac:dyDescent="0.3">
      <c r="A46" s="2">
        <v>38</v>
      </c>
      <c r="B46" s="2" t="s">
        <v>87</v>
      </c>
      <c r="C46" s="120">
        <v>7468553799.3599997</v>
      </c>
      <c r="D46" s="120"/>
      <c r="E46" s="120">
        <v>7468553799.3599997</v>
      </c>
      <c r="I46" s="114">
        <v>414.91965551999999</v>
      </c>
      <c r="J46" s="116"/>
      <c r="K46" s="116">
        <v>414.91965551999999</v>
      </c>
      <c r="L46" s="116"/>
      <c r="N46" s="114">
        <f t="shared" si="1"/>
        <v>414919.65551999997</v>
      </c>
      <c r="O46" s="114">
        <f t="shared" si="2"/>
        <v>0</v>
      </c>
      <c r="P46" s="114">
        <f t="shared" si="3"/>
        <v>414919.65551999997</v>
      </c>
      <c r="R46" s="114" t="s">
        <v>87</v>
      </c>
      <c r="S46" s="121">
        <v>18000</v>
      </c>
      <c r="T46" s="122">
        <f t="shared" si="4"/>
        <v>7468553799.3599997</v>
      </c>
      <c r="U46" s="122"/>
      <c r="V46" s="122">
        <f t="shared" si="6"/>
        <v>7468553799.3599997</v>
      </c>
    </row>
    <row r="47" spans="1:22" x14ac:dyDescent="0.3">
      <c r="A47" s="2"/>
      <c r="B47" s="3" t="s">
        <v>88</v>
      </c>
      <c r="C47" s="33"/>
      <c r="D47" s="33"/>
      <c r="E47" s="33"/>
      <c r="J47" s="116"/>
      <c r="K47" s="116"/>
      <c r="L47" s="116"/>
      <c r="N47" s="114">
        <f t="shared" si="1"/>
        <v>0</v>
      </c>
      <c r="O47" s="114">
        <f t="shared" si="2"/>
        <v>0</v>
      </c>
      <c r="P47" s="114">
        <f t="shared" si="3"/>
        <v>0</v>
      </c>
      <c r="R47" s="123" t="s">
        <v>88</v>
      </c>
      <c r="S47" s="121"/>
      <c r="T47" s="122"/>
      <c r="U47" s="122"/>
      <c r="V47" s="122"/>
    </row>
    <row r="48" spans="1:22" x14ac:dyDescent="0.3">
      <c r="A48" s="2">
        <v>39</v>
      </c>
      <c r="B48" s="2" t="s">
        <v>89</v>
      </c>
      <c r="C48" s="120">
        <v>5902929181.4400005</v>
      </c>
      <c r="D48" s="120">
        <v>1185246919.6800003</v>
      </c>
      <c r="E48" s="120">
        <v>7088176101.1200008</v>
      </c>
      <c r="I48" s="114">
        <v>184.46653692000001</v>
      </c>
      <c r="J48" s="116">
        <v>37.038966240000008</v>
      </c>
      <c r="K48" s="116">
        <v>221.50550316000002</v>
      </c>
      <c r="L48" s="116"/>
      <c r="N48" s="114">
        <f t="shared" si="1"/>
        <v>184466.53692000001</v>
      </c>
      <c r="O48" s="114">
        <f t="shared" si="2"/>
        <v>37038.966240000009</v>
      </c>
      <c r="P48" s="114">
        <f t="shared" si="3"/>
        <v>221505.50316000002</v>
      </c>
      <c r="R48" s="114" t="s">
        <v>89</v>
      </c>
      <c r="S48" s="121">
        <v>32000</v>
      </c>
      <c r="T48" s="122">
        <f t="shared" si="4"/>
        <v>5902929181.4400005</v>
      </c>
      <c r="U48" s="122">
        <f t="shared" si="5"/>
        <v>1185246919.6800003</v>
      </c>
      <c r="V48" s="122">
        <f t="shared" si="6"/>
        <v>7088176101.1200008</v>
      </c>
    </row>
    <row r="49" spans="1:22" x14ac:dyDescent="0.3">
      <c r="A49" s="2">
        <v>40</v>
      </c>
      <c r="B49" s="2" t="s">
        <v>90</v>
      </c>
      <c r="C49" s="120">
        <v>6956354836.4399996</v>
      </c>
      <c r="D49" s="120">
        <v>1440566085.8400002</v>
      </c>
      <c r="E49" s="120">
        <v>8396920922.2800007</v>
      </c>
      <c r="I49" s="114">
        <v>302.45021028000002</v>
      </c>
      <c r="J49" s="116">
        <v>62.633308080000006</v>
      </c>
      <c r="K49" s="116">
        <v>365.08351836000003</v>
      </c>
      <c r="L49" s="116"/>
      <c r="N49" s="114">
        <f t="shared" si="1"/>
        <v>302450.21028</v>
      </c>
      <c r="O49" s="114">
        <f t="shared" si="2"/>
        <v>62633.308080000003</v>
      </c>
      <c r="P49" s="114">
        <f t="shared" si="3"/>
        <v>365083.51836000005</v>
      </c>
      <c r="R49" s="114" t="s">
        <v>90</v>
      </c>
      <c r="S49" s="121">
        <v>23000</v>
      </c>
      <c r="T49" s="122">
        <f t="shared" si="4"/>
        <v>6956354836.4399996</v>
      </c>
      <c r="U49" s="122">
        <f t="shared" si="5"/>
        <v>1440566085.8400002</v>
      </c>
      <c r="V49" s="122">
        <f t="shared" si="6"/>
        <v>8396920922.2800007</v>
      </c>
    </row>
    <row r="50" spans="1:22" x14ac:dyDescent="0.3">
      <c r="A50" s="32"/>
      <c r="B50" s="34" t="s">
        <v>91</v>
      </c>
      <c r="C50" s="124">
        <f>SUM(C8:C49)</f>
        <v>569975692614.84009</v>
      </c>
      <c r="D50" s="124">
        <f>SUM(D8:D49)</f>
        <v>161922291524.63995</v>
      </c>
      <c r="E50" s="124">
        <f>SUM(E8:E49)</f>
        <v>731897984139.47986</v>
      </c>
    </row>
    <row r="51" spans="1:22" x14ac:dyDescent="0.3">
      <c r="J51" s="116"/>
      <c r="K51" s="116"/>
      <c r="L51" s="116"/>
    </row>
    <row r="52" spans="1:22" x14ac:dyDescent="0.3">
      <c r="C52" s="140"/>
      <c r="D52" s="140"/>
      <c r="E52" s="140"/>
    </row>
    <row r="53" spans="1:22" x14ac:dyDescent="0.3">
      <c r="C53" s="19"/>
      <c r="D53" s="125"/>
      <c r="E53" s="19"/>
      <c r="K53" s="116"/>
    </row>
    <row r="54" spans="1:22" x14ac:dyDescent="0.3">
      <c r="C54" s="19"/>
      <c r="D54" s="19"/>
      <c r="E54" s="19"/>
    </row>
    <row r="55" spans="1:22" x14ac:dyDescent="0.3">
      <c r="C55" s="19"/>
      <c r="D55" s="19"/>
      <c r="E55" s="19"/>
    </row>
    <row r="56" spans="1:22" x14ac:dyDescent="0.3">
      <c r="C56" s="141"/>
      <c r="D56" s="141"/>
      <c r="E56" s="141"/>
    </row>
    <row r="57" spans="1:22" x14ac:dyDescent="0.3">
      <c r="C57" s="140"/>
      <c r="D57" s="140"/>
      <c r="E57" s="140"/>
    </row>
    <row r="58" spans="1:22" x14ac:dyDescent="0.3">
      <c r="C58" s="140"/>
      <c r="D58" s="140"/>
      <c r="E58" s="140"/>
    </row>
    <row r="59" spans="1:22" x14ac:dyDescent="0.3">
      <c r="C59" s="19"/>
      <c r="D59" s="19"/>
      <c r="E59" s="19"/>
    </row>
    <row r="60" spans="1:22" x14ac:dyDescent="0.3">
      <c r="C60" s="19"/>
      <c r="D60" s="19"/>
      <c r="E60" s="19"/>
    </row>
  </sheetData>
  <mergeCells count="11">
    <mergeCell ref="A1:E1"/>
    <mergeCell ref="A2:E2"/>
    <mergeCell ref="A3:E3"/>
    <mergeCell ref="A6:A7"/>
    <mergeCell ref="B6:B7"/>
    <mergeCell ref="C6:D6"/>
    <mergeCell ref="H7:I7"/>
    <mergeCell ref="C52:E52"/>
    <mergeCell ref="C56:E56"/>
    <mergeCell ref="C57:E57"/>
    <mergeCell ref="C58:E58"/>
  </mergeCells>
  <pageMargins left="1.1200000000000001" right="0.7" top="0.75" bottom="0.75" header="0.3" footer="0.3"/>
  <pageSetup paperSize="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4"/>
  <sheetViews>
    <sheetView zoomScale="80" zoomScaleNormal="80" zoomScaleSheetLayoutView="70" workbookViewId="0">
      <selection activeCell="K30" sqref="K30"/>
    </sheetView>
  </sheetViews>
  <sheetFormatPr defaultRowHeight="14.4" x14ac:dyDescent="0.3"/>
  <cols>
    <col min="3" max="3" width="26.5546875" bestFit="1" customWidth="1"/>
    <col min="9" max="9" width="10.44140625" customWidth="1"/>
    <col min="10" max="10" width="9.77734375" customWidth="1"/>
    <col min="16" max="16" width="9.88671875" customWidth="1"/>
  </cols>
  <sheetData>
    <row r="1" spans="1:17" x14ac:dyDescent="0.3">
      <c r="A1" s="150" t="s">
        <v>130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x14ac:dyDescent="0.3">
      <c r="A2" s="150" t="s">
        <v>131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7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x14ac:dyDescent="0.3">
      <c r="A4" s="151" t="s">
        <v>18</v>
      </c>
      <c r="B4" s="153" t="s">
        <v>92</v>
      </c>
      <c r="C4" s="154"/>
      <c r="D4" s="151" t="s">
        <v>93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 t="s">
        <v>3</v>
      </c>
    </row>
    <row r="5" spans="1:17" ht="60" x14ac:dyDescent="0.3">
      <c r="A5" s="152"/>
      <c r="B5" s="155"/>
      <c r="C5" s="156"/>
      <c r="D5" s="37" t="s">
        <v>142</v>
      </c>
      <c r="E5" s="37" t="s">
        <v>146</v>
      </c>
      <c r="F5" s="37" t="s">
        <v>147</v>
      </c>
      <c r="G5" s="161" t="s">
        <v>148</v>
      </c>
      <c r="H5" s="37" t="s">
        <v>143</v>
      </c>
      <c r="I5" s="161" t="s">
        <v>149</v>
      </c>
      <c r="J5" s="161" t="s">
        <v>150</v>
      </c>
      <c r="K5" s="37" t="s">
        <v>151</v>
      </c>
      <c r="L5" s="37" t="s">
        <v>152</v>
      </c>
      <c r="M5" s="37" t="s">
        <v>153</v>
      </c>
      <c r="N5" s="161" t="s">
        <v>154</v>
      </c>
      <c r="O5" s="37" t="s">
        <v>155</v>
      </c>
      <c r="P5" s="37" t="s">
        <v>156</v>
      </c>
      <c r="Q5" s="152"/>
    </row>
    <row r="6" spans="1:17" x14ac:dyDescent="0.3">
      <c r="A6" s="39">
        <v>1</v>
      </c>
      <c r="B6" s="157">
        <v>2</v>
      </c>
      <c r="C6" s="158"/>
      <c r="D6" s="39">
        <v>3</v>
      </c>
      <c r="E6" s="40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39">
        <v>10</v>
      </c>
      <c r="L6" s="39">
        <v>11</v>
      </c>
      <c r="M6" s="39">
        <v>12</v>
      </c>
      <c r="N6" s="39">
        <v>13</v>
      </c>
      <c r="O6" s="39">
        <v>14</v>
      </c>
      <c r="P6" s="39">
        <v>15</v>
      </c>
      <c r="Q6" s="39">
        <v>16</v>
      </c>
    </row>
    <row r="7" spans="1:17" x14ac:dyDescent="0.3">
      <c r="A7" s="41"/>
      <c r="B7" s="42"/>
      <c r="C7" s="43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x14ac:dyDescent="0.3">
      <c r="A8" s="44">
        <v>1</v>
      </c>
      <c r="B8" s="45" t="s">
        <v>94</v>
      </c>
      <c r="C8" s="46"/>
      <c r="D8" s="47">
        <f>D10</f>
        <v>17</v>
      </c>
      <c r="E8" s="47">
        <f t="shared" ref="E8:P8" si="0">E10</f>
        <v>124</v>
      </c>
      <c r="F8" s="47">
        <f t="shared" si="0"/>
        <v>123</v>
      </c>
      <c r="G8" s="47">
        <f t="shared" si="0"/>
        <v>105</v>
      </c>
      <c r="H8" s="47">
        <f t="shared" si="0"/>
        <v>114</v>
      </c>
      <c r="I8" s="47">
        <f t="shared" si="0"/>
        <v>124</v>
      </c>
      <c r="J8" s="47">
        <f t="shared" si="0"/>
        <v>96</v>
      </c>
      <c r="K8" s="47">
        <f t="shared" si="0"/>
        <v>78</v>
      </c>
      <c r="L8" s="47">
        <f t="shared" si="0"/>
        <v>70</v>
      </c>
      <c r="M8" s="47">
        <f t="shared" si="0"/>
        <v>59</v>
      </c>
      <c r="N8" s="47">
        <f t="shared" si="0"/>
        <v>45</v>
      </c>
      <c r="O8" s="47">
        <f t="shared" si="0"/>
        <v>50</v>
      </c>
      <c r="P8" s="47">
        <f t="shared" si="0"/>
        <v>49</v>
      </c>
      <c r="Q8" s="48">
        <f>SUM(D8:P8)</f>
        <v>1054</v>
      </c>
    </row>
    <row r="9" spans="1:17" x14ac:dyDescent="0.3">
      <c r="A9" s="49"/>
      <c r="B9" s="5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1:17" x14ac:dyDescent="0.3">
      <c r="A10" s="44" t="s">
        <v>22</v>
      </c>
      <c r="B10" s="45" t="s">
        <v>95</v>
      </c>
      <c r="C10" s="46"/>
      <c r="D10" s="54">
        <f>D12+D14</f>
        <v>17</v>
      </c>
      <c r="E10" s="47">
        <f t="shared" ref="E10:P10" si="1">E12+E14</f>
        <v>124</v>
      </c>
      <c r="F10" s="54">
        <f>F12+F14</f>
        <v>123</v>
      </c>
      <c r="G10" s="47">
        <f t="shared" si="1"/>
        <v>105</v>
      </c>
      <c r="H10" s="54">
        <f>H12+H14</f>
        <v>114</v>
      </c>
      <c r="I10" s="47">
        <f t="shared" si="1"/>
        <v>124</v>
      </c>
      <c r="J10" s="54">
        <f>J12+J14</f>
        <v>96</v>
      </c>
      <c r="K10" s="54">
        <f>K12+K14</f>
        <v>78</v>
      </c>
      <c r="L10" s="47">
        <f t="shared" si="1"/>
        <v>70</v>
      </c>
      <c r="M10" s="47">
        <f t="shared" si="1"/>
        <v>59</v>
      </c>
      <c r="N10" s="47">
        <f t="shared" si="1"/>
        <v>45</v>
      </c>
      <c r="O10" s="47">
        <f t="shared" si="1"/>
        <v>50</v>
      </c>
      <c r="P10" s="47">
        <f t="shared" si="1"/>
        <v>49</v>
      </c>
      <c r="Q10" s="48">
        <f>SUM(D10:P10)</f>
        <v>1054</v>
      </c>
    </row>
    <row r="11" spans="1:17" x14ac:dyDescent="0.3">
      <c r="A11" s="49"/>
      <c r="B11" s="50"/>
      <c r="C11" s="51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</row>
    <row r="12" spans="1:17" x14ac:dyDescent="0.3">
      <c r="A12" s="57"/>
      <c r="B12" s="58" t="s">
        <v>96</v>
      </c>
      <c r="C12" s="59" t="s">
        <v>97</v>
      </c>
      <c r="D12" s="60">
        <v>6</v>
      </c>
      <c r="E12" s="60">
        <v>60</v>
      </c>
      <c r="F12" s="60">
        <v>40</v>
      </c>
      <c r="G12" s="60">
        <v>30</v>
      </c>
      <c r="H12" s="60">
        <v>53</v>
      </c>
      <c r="I12" s="60">
        <v>61</v>
      </c>
      <c r="J12" s="60">
        <v>38</v>
      </c>
      <c r="K12" s="60">
        <v>30</v>
      </c>
      <c r="L12" s="60">
        <v>15</v>
      </c>
      <c r="M12" s="60">
        <v>7</v>
      </c>
      <c r="N12" s="60">
        <v>0</v>
      </c>
      <c r="O12" s="60">
        <v>0</v>
      </c>
      <c r="P12" s="60">
        <v>0</v>
      </c>
      <c r="Q12" s="60">
        <f t="shared" ref="Q12" si="2">SUM(D12:P12)</f>
        <v>340</v>
      </c>
    </row>
    <row r="13" spans="1:17" x14ac:dyDescent="0.3">
      <c r="A13" s="57"/>
      <c r="B13" s="58"/>
      <c r="C13" s="61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x14ac:dyDescent="0.3">
      <c r="A14" s="57"/>
      <c r="B14" s="58" t="s">
        <v>98</v>
      </c>
      <c r="C14" s="61" t="s">
        <v>128</v>
      </c>
      <c r="D14" s="60">
        <f t="shared" ref="D14:P14" si="3">SUM(D15:D18)</f>
        <v>11</v>
      </c>
      <c r="E14" s="60">
        <f t="shared" si="3"/>
        <v>64</v>
      </c>
      <c r="F14" s="60">
        <f t="shared" si="3"/>
        <v>83</v>
      </c>
      <c r="G14" s="60">
        <f t="shared" si="3"/>
        <v>75</v>
      </c>
      <c r="H14" s="60">
        <f t="shared" si="3"/>
        <v>61</v>
      </c>
      <c r="I14" s="60">
        <f t="shared" si="3"/>
        <v>63</v>
      </c>
      <c r="J14" s="60">
        <f t="shared" si="3"/>
        <v>58</v>
      </c>
      <c r="K14" s="60">
        <f t="shared" si="3"/>
        <v>48</v>
      </c>
      <c r="L14" s="60">
        <f t="shared" si="3"/>
        <v>55</v>
      </c>
      <c r="M14" s="60">
        <f t="shared" si="3"/>
        <v>52</v>
      </c>
      <c r="N14" s="60">
        <f t="shared" si="3"/>
        <v>45</v>
      </c>
      <c r="O14" s="60">
        <f t="shared" si="3"/>
        <v>50</v>
      </c>
      <c r="P14" s="60">
        <f t="shared" si="3"/>
        <v>49</v>
      </c>
      <c r="Q14" s="60">
        <f t="shared" ref="Q14:Q18" si="4">SUM(D14:P14)</f>
        <v>714</v>
      </c>
    </row>
    <row r="15" spans="1:17" x14ac:dyDescent="0.3">
      <c r="A15" s="57"/>
      <c r="B15" s="58">
        <v>1</v>
      </c>
      <c r="C15" s="61" t="s">
        <v>99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0">
        <v>0</v>
      </c>
    </row>
    <row r="16" spans="1:17" x14ac:dyDescent="0.3">
      <c r="A16" s="57"/>
      <c r="B16" s="58">
        <v>2</v>
      </c>
      <c r="C16" s="61" t="s">
        <v>100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0">
        <v>0</v>
      </c>
    </row>
    <row r="17" spans="1:17" x14ac:dyDescent="0.3">
      <c r="A17" s="57"/>
      <c r="B17" s="58"/>
      <c r="C17" s="61" t="s">
        <v>101</v>
      </c>
      <c r="D17" s="62">
        <v>0</v>
      </c>
      <c r="E17" s="62">
        <v>22</v>
      </c>
      <c r="F17" s="62">
        <v>25</v>
      </c>
      <c r="G17" s="62">
        <v>25</v>
      </c>
      <c r="H17" s="62">
        <v>27</v>
      </c>
      <c r="I17" s="62">
        <v>35</v>
      </c>
      <c r="J17" s="62">
        <v>26</v>
      </c>
      <c r="K17" s="62">
        <v>26</v>
      </c>
      <c r="L17" s="62">
        <v>29</v>
      </c>
      <c r="M17" s="62">
        <v>30</v>
      </c>
      <c r="N17" s="62">
        <v>30</v>
      </c>
      <c r="O17" s="62">
        <v>35</v>
      </c>
      <c r="P17" s="62">
        <v>25</v>
      </c>
      <c r="Q17" s="60">
        <f t="shared" si="4"/>
        <v>335</v>
      </c>
    </row>
    <row r="18" spans="1:17" x14ac:dyDescent="0.3">
      <c r="A18" s="57"/>
      <c r="B18" s="58"/>
      <c r="C18" s="61" t="s">
        <v>102</v>
      </c>
      <c r="D18" s="62">
        <v>11</v>
      </c>
      <c r="E18" s="62">
        <v>42</v>
      </c>
      <c r="F18" s="62">
        <v>58</v>
      </c>
      <c r="G18" s="62">
        <v>50</v>
      </c>
      <c r="H18" s="62">
        <v>34</v>
      </c>
      <c r="I18" s="62">
        <v>28</v>
      </c>
      <c r="J18" s="62">
        <v>32</v>
      </c>
      <c r="K18" s="62">
        <v>22</v>
      </c>
      <c r="L18" s="62">
        <v>26</v>
      </c>
      <c r="M18" s="62">
        <v>22</v>
      </c>
      <c r="N18" s="62">
        <v>15</v>
      </c>
      <c r="O18" s="62">
        <v>15</v>
      </c>
      <c r="P18" s="62">
        <v>24</v>
      </c>
      <c r="Q18" s="60">
        <f t="shared" si="4"/>
        <v>379</v>
      </c>
    </row>
    <row r="19" spans="1:17" x14ac:dyDescent="0.3">
      <c r="A19" s="49"/>
      <c r="B19" s="58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0"/>
    </row>
    <row r="20" spans="1:17" x14ac:dyDescent="0.3">
      <c r="A20" s="57"/>
      <c r="B20" s="58">
        <v>3</v>
      </c>
      <c r="C20" s="61" t="s">
        <v>103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0">
        <v>0</v>
      </c>
    </row>
    <row r="21" spans="1:17" x14ac:dyDescent="0.3">
      <c r="A21" s="49"/>
      <c r="B21" s="50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3"/>
    </row>
    <row r="22" spans="1:17" x14ac:dyDescent="0.3">
      <c r="A22" s="44" t="s">
        <v>104</v>
      </c>
      <c r="B22" s="45" t="s">
        <v>105</v>
      </c>
      <c r="C22" s="46"/>
      <c r="D22" s="63">
        <f>SUM(D24:D29)</f>
        <v>17</v>
      </c>
      <c r="E22" s="63">
        <f t="shared" ref="E22:P22" si="5">SUM(E24:E29)</f>
        <v>124</v>
      </c>
      <c r="F22" s="63">
        <f t="shared" si="5"/>
        <v>123</v>
      </c>
      <c r="G22" s="113">
        <f>SUM(G24:G29)</f>
        <v>105</v>
      </c>
      <c r="H22" s="63">
        <f t="shared" si="5"/>
        <v>114</v>
      </c>
      <c r="I22" s="63">
        <f t="shared" si="5"/>
        <v>124</v>
      </c>
      <c r="J22" s="63">
        <f t="shared" si="5"/>
        <v>96</v>
      </c>
      <c r="K22" s="63">
        <f t="shared" si="5"/>
        <v>78</v>
      </c>
      <c r="L22" s="63">
        <f t="shared" si="5"/>
        <v>70</v>
      </c>
      <c r="M22" s="63">
        <f t="shared" si="5"/>
        <v>59</v>
      </c>
      <c r="N22" s="63">
        <f t="shared" si="5"/>
        <v>45</v>
      </c>
      <c r="O22" s="63">
        <f t="shared" si="5"/>
        <v>50</v>
      </c>
      <c r="P22" s="63">
        <f t="shared" si="5"/>
        <v>49</v>
      </c>
      <c r="Q22" s="63">
        <f>SUM(D22:P22)</f>
        <v>1054</v>
      </c>
    </row>
    <row r="23" spans="1:17" x14ac:dyDescent="0.3">
      <c r="A23" s="49"/>
      <c r="B23" s="50"/>
      <c r="C23" s="51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</row>
    <row r="24" spans="1:17" x14ac:dyDescent="0.3">
      <c r="A24" s="57"/>
      <c r="B24" s="58">
        <v>1</v>
      </c>
      <c r="C24" s="61" t="s">
        <v>106</v>
      </c>
      <c r="D24" s="66">
        <v>0</v>
      </c>
      <c r="E24" s="66">
        <v>15</v>
      </c>
      <c r="F24" s="66">
        <v>18</v>
      </c>
      <c r="G24" s="66">
        <v>25</v>
      </c>
      <c r="H24" s="66">
        <v>15</v>
      </c>
      <c r="I24" s="66">
        <v>15</v>
      </c>
      <c r="J24" s="66">
        <v>0</v>
      </c>
      <c r="K24" s="66">
        <v>10</v>
      </c>
      <c r="L24" s="66">
        <v>10</v>
      </c>
      <c r="M24" s="66">
        <v>0</v>
      </c>
      <c r="N24" s="66">
        <v>0</v>
      </c>
      <c r="O24" s="66">
        <v>0</v>
      </c>
      <c r="P24" s="66">
        <v>5</v>
      </c>
      <c r="Q24" s="67">
        <f t="shared" ref="Q24:Q29" si="6">SUM(D24:P24)</f>
        <v>113</v>
      </c>
    </row>
    <row r="25" spans="1:17" x14ac:dyDescent="0.3">
      <c r="A25" s="57"/>
      <c r="B25" s="58">
        <v>2</v>
      </c>
      <c r="C25" s="61" t="s">
        <v>107</v>
      </c>
      <c r="D25" s="66">
        <v>17</v>
      </c>
      <c r="E25" s="66">
        <v>18</v>
      </c>
      <c r="F25" s="66">
        <v>45</v>
      </c>
      <c r="G25" s="66">
        <v>30</v>
      </c>
      <c r="H25" s="66">
        <v>45</v>
      </c>
      <c r="I25" s="66">
        <v>30</v>
      </c>
      <c r="J25" s="66">
        <v>35</v>
      </c>
      <c r="K25" s="66">
        <v>28</v>
      </c>
      <c r="L25" s="66">
        <v>0</v>
      </c>
      <c r="M25" s="66">
        <v>25</v>
      </c>
      <c r="N25" s="66">
        <v>30</v>
      </c>
      <c r="O25" s="66">
        <v>0</v>
      </c>
      <c r="P25" s="68">
        <v>10</v>
      </c>
      <c r="Q25" s="67">
        <f t="shared" si="6"/>
        <v>313</v>
      </c>
    </row>
    <row r="26" spans="1:17" x14ac:dyDescent="0.3">
      <c r="A26" s="57"/>
      <c r="B26" s="58">
        <v>3</v>
      </c>
      <c r="C26" s="61" t="s">
        <v>108</v>
      </c>
      <c r="D26" s="66">
        <v>0</v>
      </c>
      <c r="E26" s="66">
        <v>15</v>
      </c>
      <c r="F26" s="66">
        <v>20</v>
      </c>
      <c r="G26" s="66">
        <v>20</v>
      </c>
      <c r="H26" s="66">
        <v>24</v>
      </c>
      <c r="I26" s="66">
        <v>56</v>
      </c>
      <c r="J26" s="66">
        <v>20</v>
      </c>
      <c r="K26" s="66">
        <v>0</v>
      </c>
      <c r="L26" s="66">
        <v>22</v>
      </c>
      <c r="M26" s="66">
        <v>22</v>
      </c>
      <c r="N26" s="66">
        <v>0</v>
      </c>
      <c r="O26" s="66">
        <v>0</v>
      </c>
      <c r="P26" s="66">
        <v>0</v>
      </c>
      <c r="Q26" s="67">
        <f t="shared" si="6"/>
        <v>199</v>
      </c>
    </row>
    <row r="27" spans="1:17" x14ac:dyDescent="0.3">
      <c r="A27" s="57"/>
      <c r="B27" s="58">
        <v>4</v>
      </c>
      <c r="C27" s="61" t="s">
        <v>109</v>
      </c>
      <c r="D27" s="66">
        <v>0</v>
      </c>
      <c r="E27" s="66">
        <v>0</v>
      </c>
      <c r="F27" s="66">
        <v>10</v>
      </c>
      <c r="G27" s="66">
        <v>8</v>
      </c>
      <c r="H27" s="66">
        <v>0</v>
      </c>
      <c r="I27" s="66">
        <v>0</v>
      </c>
      <c r="J27" s="66">
        <v>10</v>
      </c>
      <c r="K27" s="66">
        <v>14</v>
      </c>
      <c r="L27" s="66">
        <v>16</v>
      </c>
      <c r="M27" s="66">
        <v>12</v>
      </c>
      <c r="N27" s="66">
        <v>5</v>
      </c>
      <c r="O27" s="66">
        <v>10</v>
      </c>
      <c r="P27" s="66">
        <v>4</v>
      </c>
      <c r="Q27" s="67">
        <f t="shared" si="6"/>
        <v>89</v>
      </c>
    </row>
    <row r="28" spans="1:17" x14ac:dyDescent="0.3">
      <c r="A28" s="69"/>
      <c r="B28" s="70">
        <v>5</v>
      </c>
      <c r="C28" s="71" t="s">
        <v>110</v>
      </c>
      <c r="D28" s="72">
        <v>0</v>
      </c>
      <c r="E28" s="72">
        <v>6</v>
      </c>
      <c r="F28" s="72">
        <v>10</v>
      </c>
      <c r="G28" s="72">
        <v>12</v>
      </c>
      <c r="H28" s="72">
        <v>10</v>
      </c>
      <c r="I28" s="72">
        <v>5</v>
      </c>
      <c r="J28" s="72">
        <v>21</v>
      </c>
      <c r="K28" s="72">
        <v>20</v>
      </c>
      <c r="L28" s="72">
        <v>12</v>
      </c>
      <c r="M28" s="73"/>
      <c r="N28" s="72">
        <v>10</v>
      </c>
      <c r="O28" s="72">
        <v>28</v>
      </c>
      <c r="P28" s="72">
        <v>30</v>
      </c>
      <c r="Q28" s="74">
        <f t="shared" si="6"/>
        <v>164</v>
      </c>
    </row>
    <row r="29" spans="1:17" x14ac:dyDescent="0.3">
      <c r="A29" s="57"/>
      <c r="B29" s="58">
        <v>6</v>
      </c>
      <c r="C29" s="61" t="s">
        <v>111</v>
      </c>
      <c r="D29" s="75">
        <v>0</v>
      </c>
      <c r="E29" s="75">
        <v>70</v>
      </c>
      <c r="F29" s="75">
        <v>20</v>
      </c>
      <c r="G29" s="75">
        <v>10</v>
      </c>
      <c r="H29" s="75">
        <v>20</v>
      </c>
      <c r="I29" s="75">
        <v>18</v>
      </c>
      <c r="J29" s="75">
        <v>10</v>
      </c>
      <c r="K29" s="75">
        <v>6</v>
      </c>
      <c r="L29" s="75">
        <v>10</v>
      </c>
      <c r="M29" s="75">
        <v>0</v>
      </c>
      <c r="N29" s="75">
        <v>0</v>
      </c>
      <c r="O29" s="75">
        <v>12</v>
      </c>
      <c r="P29" s="75">
        <v>0</v>
      </c>
      <c r="Q29" s="74">
        <f t="shared" si="6"/>
        <v>176</v>
      </c>
    </row>
    <row r="30" spans="1:17" x14ac:dyDescent="0.3">
      <c r="A30" s="49"/>
      <c r="B30" s="76"/>
      <c r="C30" s="77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65"/>
    </row>
    <row r="31" spans="1:17" x14ac:dyDescent="0.3">
      <c r="A31" s="79"/>
      <c r="B31" s="79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</row>
    <row r="32" spans="1:17" x14ac:dyDescent="0.3">
      <c r="A32" s="76"/>
      <c r="B32" s="76"/>
      <c r="C32" s="77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4"/>
    </row>
    <row r="33" spans="1:17" x14ac:dyDescent="0.3">
      <c r="A33" s="76"/>
      <c r="B33" s="76"/>
      <c r="C33" s="77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4"/>
    </row>
    <row r="34" spans="1:17" x14ac:dyDescent="0.3">
      <c r="A34" s="76"/>
      <c r="B34" s="76"/>
      <c r="C34" s="77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</row>
    <row r="35" spans="1:17" x14ac:dyDescent="0.3">
      <c r="A35" s="76"/>
      <c r="B35" s="76"/>
      <c r="C35" s="77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</row>
    <row r="36" spans="1:17" x14ac:dyDescent="0.3">
      <c r="A36" s="76"/>
      <c r="B36" s="76"/>
      <c r="C36" s="77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  <row r="37" spans="1:17" x14ac:dyDescent="0.3">
      <c r="A37" s="44" t="s">
        <v>112</v>
      </c>
      <c r="B37" s="46" t="s">
        <v>113</v>
      </c>
      <c r="C37" s="85"/>
      <c r="D37" s="47">
        <f>SUM(D39:D44)</f>
        <v>17</v>
      </c>
      <c r="E37" s="47">
        <f t="shared" ref="E37:P37" si="7">SUM(E39:E44)</f>
        <v>124</v>
      </c>
      <c r="F37" s="47">
        <f t="shared" si="7"/>
        <v>123</v>
      </c>
      <c r="G37" s="47">
        <f t="shared" si="7"/>
        <v>105</v>
      </c>
      <c r="H37" s="47">
        <f t="shared" si="7"/>
        <v>114</v>
      </c>
      <c r="I37" s="47">
        <f t="shared" si="7"/>
        <v>116</v>
      </c>
      <c r="J37" s="47">
        <f t="shared" si="7"/>
        <v>96</v>
      </c>
      <c r="K37" s="47">
        <f t="shared" si="7"/>
        <v>78</v>
      </c>
      <c r="L37" s="47">
        <f t="shared" si="7"/>
        <v>70</v>
      </c>
      <c r="M37" s="47">
        <f t="shared" si="7"/>
        <v>59</v>
      </c>
      <c r="N37" s="47">
        <f t="shared" si="7"/>
        <v>45</v>
      </c>
      <c r="O37" s="47">
        <f t="shared" si="7"/>
        <v>50</v>
      </c>
      <c r="P37" s="47">
        <f t="shared" si="7"/>
        <v>49</v>
      </c>
      <c r="Q37" s="48">
        <f t="shared" ref="Q37:Q43" si="8">SUM(D37:P37)</f>
        <v>1046</v>
      </c>
    </row>
    <row r="38" spans="1:17" x14ac:dyDescent="0.3">
      <c r="A38" s="49"/>
      <c r="B38" s="50"/>
      <c r="C38" s="51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</row>
    <row r="39" spans="1:17" x14ac:dyDescent="0.3">
      <c r="A39" s="57"/>
      <c r="B39" s="58">
        <v>1</v>
      </c>
      <c r="C39" s="61" t="s">
        <v>106</v>
      </c>
      <c r="D39" s="66">
        <v>0</v>
      </c>
      <c r="E39" s="66">
        <v>15</v>
      </c>
      <c r="F39" s="66">
        <v>18</v>
      </c>
      <c r="G39" s="66">
        <v>25</v>
      </c>
      <c r="H39" s="66">
        <v>15</v>
      </c>
      <c r="I39" s="66">
        <v>15</v>
      </c>
      <c r="J39" s="66">
        <v>0</v>
      </c>
      <c r="K39" s="66">
        <v>10</v>
      </c>
      <c r="L39" s="66">
        <v>10</v>
      </c>
      <c r="M39" s="66">
        <v>0</v>
      </c>
      <c r="N39" s="66">
        <v>0</v>
      </c>
      <c r="O39" s="66">
        <v>0</v>
      </c>
      <c r="P39" s="66">
        <v>5</v>
      </c>
      <c r="Q39" s="86">
        <f t="shared" si="8"/>
        <v>113</v>
      </c>
    </row>
    <row r="40" spans="1:17" x14ac:dyDescent="0.3">
      <c r="A40" s="57"/>
      <c r="B40" s="58">
        <v>2</v>
      </c>
      <c r="C40" s="61" t="s">
        <v>107</v>
      </c>
      <c r="D40" s="66">
        <v>17</v>
      </c>
      <c r="E40" s="66">
        <v>18</v>
      </c>
      <c r="F40" s="66">
        <v>45</v>
      </c>
      <c r="G40" s="66">
        <v>30</v>
      </c>
      <c r="H40" s="66">
        <v>45</v>
      </c>
      <c r="I40" s="66">
        <v>30</v>
      </c>
      <c r="J40" s="66">
        <v>35</v>
      </c>
      <c r="K40" s="66">
        <v>28</v>
      </c>
      <c r="L40" s="66">
        <v>0</v>
      </c>
      <c r="M40" s="66">
        <v>25</v>
      </c>
      <c r="N40" s="66">
        <v>30</v>
      </c>
      <c r="O40" s="66">
        <v>0</v>
      </c>
      <c r="P40" s="68">
        <v>10</v>
      </c>
      <c r="Q40" s="86">
        <f t="shared" si="8"/>
        <v>313</v>
      </c>
    </row>
    <row r="41" spans="1:17" x14ac:dyDescent="0.3">
      <c r="A41" s="57"/>
      <c r="B41" s="58">
        <v>3</v>
      </c>
      <c r="C41" s="61" t="s">
        <v>108</v>
      </c>
      <c r="D41" s="66">
        <v>0</v>
      </c>
      <c r="E41" s="66">
        <v>15</v>
      </c>
      <c r="F41" s="66">
        <v>20</v>
      </c>
      <c r="G41" s="66">
        <v>20</v>
      </c>
      <c r="H41" s="66">
        <v>24</v>
      </c>
      <c r="I41" s="66">
        <v>48</v>
      </c>
      <c r="J41" s="66">
        <v>20</v>
      </c>
      <c r="K41" s="66">
        <v>0</v>
      </c>
      <c r="L41" s="66">
        <v>22</v>
      </c>
      <c r="M41" s="66">
        <v>22</v>
      </c>
      <c r="N41" s="66">
        <v>0</v>
      </c>
      <c r="O41" s="66">
        <v>0</v>
      </c>
      <c r="P41" s="66">
        <v>0</v>
      </c>
      <c r="Q41" s="86">
        <f t="shared" si="8"/>
        <v>191</v>
      </c>
    </row>
    <row r="42" spans="1:17" x14ac:dyDescent="0.3">
      <c r="A42" s="57"/>
      <c r="B42" s="58">
        <v>4</v>
      </c>
      <c r="C42" s="61" t="s">
        <v>109</v>
      </c>
      <c r="D42" s="66">
        <v>0</v>
      </c>
      <c r="E42" s="66">
        <v>0</v>
      </c>
      <c r="F42" s="66">
        <v>10</v>
      </c>
      <c r="G42" s="66">
        <v>8</v>
      </c>
      <c r="H42" s="66">
        <v>0</v>
      </c>
      <c r="I42" s="66">
        <v>0</v>
      </c>
      <c r="J42" s="66">
        <v>10</v>
      </c>
      <c r="K42" s="66">
        <v>14</v>
      </c>
      <c r="L42" s="66">
        <v>16</v>
      </c>
      <c r="M42" s="66">
        <v>12</v>
      </c>
      <c r="N42" s="66">
        <v>5</v>
      </c>
      <c r="O42" s="66">
        <v>10</v>
      </c>
      <c r="P42" s="66">
        <v>4</v>
      </c>
      <c r="Q42" s="87">
        <f t="shared" si="8"/>
        <v>89</v>
      </c>
    </row>
    <row r="43" spans="1:17" x14ac:dyDescent="0.3">
      <c r="A43" s="69"/>
      <c r="B43" s="70">
        <v>5</v>
      </c>
      <c r="C43" s="71" t="s">
        <v>110</v>
      </c>
      <c r="D43" s="72">
        <v>0</v>
      </c>
      <c r="E43" s="72">
        <v>6</v>
      </c>
      <c r="F43" s="72">
        <v>10</v>
      </c>
      <c r="G43" s="72">
        <v>12</v>
      </c>
      <c r="H43" s="72">
        <v>10</v>
      </c>
      <c r="I43" s="72">
        <v>5</v>
      </c>
      <c r="J43" s="72">
        <v>21</v>
      </c>
      <c r="K43" s="72">
        <v>20</v>
      </c>
      <c r="L43" s="72">
        <v>12</v>
      </c>
      <c r="M43" s="73"/>
      <c r="N43" s="72">
        <v>10</v>
      </c>
      <c r="O43" s="72">
        <v>28</v>
      </c>
      <c r="P43" s="72">
        <v>30</v>
      </c>
      <c r="Q43" s="87">
        <f t="shared" si="8"/>
        <v>164</v>
      </c>
    </row>
    <row r="44" spans="1:17" x14ac:dyDescent="0.3">
      <c r="A44" s="69"/>
      <c r="B44" s="58">
        <v>6</v>
      </c>
      <c r="C44" s="61" t="s">
        <v>111</v>
      </c>
      <c r="D44" s="75">
        <v>0</v>
      </c>
      <c r="E44" s="75">
        <v>70</v>
      </c>
      <c r="F44" s="75">
        <v>20</v>
      </c>
      <c r="G44" s="75">
        <v>10</v>
      </c>
      <c r="H44" s="75">
        <v>20</v>
      </c>
      <c r="I44" s="75">
        <v>18</v>
      </c>
      <c r="J44" s="75">
        <v>10</v>
      </c>
      <c r="K44" s="75">
        <v>6</v>
      </c>
      <c r="L44" s="75">
        <v>10</v>
      </c>
      <c r="M44" s="75">
        <v>0</v>
      </c>
      <c r="N44" s="75">
        <v>0</v>
      </c>
      <c r="O44" s="75">
        <v>12</v>
      </c>
      <c r="P44" s="75">
        <v>0</v>
      </c>
      <c r="Q44" s="88">
        <f>SUM(D44:P44)</f>
        <v>176</v>
      </c>
    </row>
    <row r="45" spans="1:17" x14ac:dyDescent="0.3">
      <c r="A45" s="105"/>
      <c r="B45" s="109"/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7" spans="1:17" x14ac:dyDescent="0.3">
      <c r="N47" s="140"/>
      <c r="O47" s="140"/>
      <c r="P47" s="140"/>
    </row>
    <row r="48" spans="1:17" x14ac:dyDescent="0.3">
      <c r="N48" s="140"/>
      <c r="O48" s="140"/>
      <c r="P48" s="140"/>
    </row>
    <row r="49" spans="14:16" x14ac:dyDescent="0.3">
      <c r="N49" s="19"/>
      <c r="O49" s="19"/>
      <c r="P49" s="19"/>
    </row>
    <row r="50" spans="14:16" x14ac:dyDescent="0.3">
      <c r="N50" s="19"/>
      <c r="O50" s="19"/>
      <c r="P50" s="19"/>
    </row>
    <row r="51" spans="14:16" x14ac:dyDescent="0.3">
      <c r="N51" s="19"/>
      <c r="O51" s="19"/>
      <c r="P51" s="19"/>
    </row>
    <row r="52" spans="14:16" x14ac:dyDescent="0.3">
      <c r="N52" s="141"/>
      <c r="O52" s="141"/>
      <c r="P52" s="141"/>
    </row>
    <row r="53" spans="14:16" x14ac:dyDescent="0.3">
      <c r="N53" s="140"/>
      <c r="O53" s="140"/>
      <c r="P53" s="140"/>
    </row>
    <row r="54" spans="14:16" x14ac:dyDescent="0.3">
      <c r="N54" s="140"/>
      <c r="O54" s="140"/>
      <c r="P54" s="140"/>
    </row>
  </sheetData>
  <mergeCells count="12">
    <mergeCell ref="N54:P54"/>
    <mergeCell ref="A1:Q1"/>
    <mergeCell ref="A2:Q2"/>
    <mergeCell ref="A4:A5"/>
    <mergeCell ref="B4:C5"/>
    <mergeCell ref="D4:P4"/>
    <mergeCell ref="Q4:Q5"/>
    <mergeCell ref="B6:C6"/>
    <mergeCell ref="N47:P47"/>
    <mergeCell ref="N48:P48"/>
    <mergeCell ref="N52:P52"/>
    <mergeCell ref="N53:P53"/>
  </mergeCells>
  <pageMargins left="0.7" right="0.7" top="0.75" bottom="0.75" header="0.3" footer="0.3"/>
  <pageSetup paperSize="10000" scale="86" fitToHeight="0" orientation="landscape" horizontalDpi="0" verticalDpi="0" r:id="rId1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8CED-E364-4687-AF73-B674BAFC3B77}">
  <sheetPr>
    <pageSetUpPr fitToPage="1"/>
  </sheetPr>
  <dimension ref="A1:AG39"/>
  <sheetViews>
    <sheetView zoomScaleNormal="100" zoomScaleSheetLayoutView="96" workbookViewId="0">
      <selection activeCell="P5" sqref="P5"/>
    </sheetView>
  </sheetViews>
  <sheetFormatPr defaultRowHeight="14.4" x14ac:dyDescent="0.3"/>
  <cols>
    <col min="3" max="3" width="26.5546875" bestFit="1" customWidth="1"/>
    <col min="9" max="10" width="10.109375" customWidth="1"/>
    <col min="16" max="16" width="9.6640625" customWidth="1"/>
    <col min="19" max="33" width="8.88671875" style="114"/>
  </cols>
  <sheetData>
    <row r="1" spans="1:31" x14ac:dyDescent="0.3">
      <c r="A1" s="150" t="s">
        <v>132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31" x14ac:dyDescent="0.3">
      <c r="A2" s="150" t="s">
        <v>131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3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31" x14ac:dyDescent="0.3">
      <c r="A4" s="151" t="s">
        <v>18</v>
      </c>
      <c r="B4" s="153" t="s">
        <v>92</v>
      </c>
      <c r="C4" s="154"/>
      <c r="D4" s="151" t="s">
        <v>93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 t="s">
        <v>3</v>
      </c>
    </row>
    <row r="5" spans="1:31" ht="60" x14ac:dyDescent="0.3">
      <c r="A5" s="152"/>
      <c r="B5" s="155"/>
      <c r="C5" s="156"/>
      <c r="D5" s="37" t="s">
        <v>142</v>
      </c>
      <c r="E5" s="37" t="s">
        <v>146</v>
      </c>
      <c r="F5" s="37" t="s">
        <v>147</v>
      </c>
      <c r="G5" s="161" t="s">
        <v>148</v>
      </c>
      <c r="H5" s="37" t="s">
        <v>143</v>
      </c>
      <c r="I5" s="161" t="s">
        <v>149</v>
      </c>
      <c r="J5" s="161" t="s">
        <v>150</v>
      </c>
      <c r="K5" s="37" t="s">
        <v>151</v>
      </c>
      <c r="L5" s="37" t="s">
        <v>152</v>
      </c>
      <c r="M5" s="37" t="s">
        <v>153</v>
      </c>
      <c r="N5" s="161" t="s">
        <v>154</v>
      </c>
      <c r="O5" s="37" t="s">
        <v>155</v>
      </c>
      <c r="P5" s="37" t="s">
        <v>156</v>
      </c>
      <c r="Q5" s="152"/>
    </row>
    <row r="6" spans="1:31" x14ac:dyDescent="0.3">
      <c r="A6" s="39">
        <v>1</v>
      </c>
      <c r="B6" s="157">
        <v>2</v>
      </c>
      <c r="C6" s="158"/>
      <c r="D6" s="39">
        <v>3</v>
      </c>
      <c r="E6" s="40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39">
        <v>10</v>
      </c>
      <c r="L6" s="39">
        <v>11</v>
      </c>
      <c r="M6" s="39">
        <v>12</v>
      </c>
      <c r="N6" s="39">
        <v>13</v>
      </c>
      <c r="O6" s="39">
        <v>14</v>
      </c>
      <c r="P6" s="39">
        <v>15</v>
      </c>
      <c r="Q6" s="39">
        <v>16</v>
      </c>
    </row>
    <row r="7" spans="1:31" x14ac:dyDescent="0.3">
      <c r="A7" s="44"/>
      <c r="B7" s="45" t="s">
        <v>129</v>
      </c>
      <c r="C7" s="46"/>
      <c r="D7" s="89">
        <f>SUM(D8:D22)</f>
        <v>33.764282000000001</v>
      </c>
      <c r="E7" s="89">
        <f t="shared" ref="E7:O7" si="0">SUM(E8:E22)</f>
        <v>70.509054000000006</v>
      </c>
      <c r="F7" s="89">
        <f t="shared" si="0"/>
        <v>67.793096000000006</v>
      </c>
      <c r="G7" s="89">
        <f t="shared" si="0"/>
        <v>108.90910399999999</v>
      </c>
      <c r="H7" s="89">
        <f t="shared" si="0"/>
        <v>77.631114999999994</v>
      </c>
      <c r="I7" s="89">
        <f t="shared" si="0"/>
        <v>85.519034000000005</v>
      </c>
      <c r="J7" s="89">
        <f t="shared" si="0"/>
        <v>82.418808999999996</v>
      </c>
      <c r="K7" s="89">
        <f t="shared" si="0"/>
        <v>81.710504999999998</v>
      </c>
      <c r="L7" s="89">
        <f t="shared" si="0"/>
        <v>74.668533999999994</v>
      </c>
      <c r="M7" s="89">
        <f t="shared" si="0"/>
        <v>45.414256999999999</v>
      </c>
      <c r="N7" s="89">
        <f t="shared" si="0"/>
        <v>60.582391000000001</v>
      </c>
      <c r="O7" s="89">
        <f t="shared" si="0"/>
        <v>50.726213000000001</v>
      </c>
      <c r="P7" s="89">
        <f>SUM(P8:P22)</f>
        <v>51.942271000000005</v>
      </c>
      <c r="Q7" s="117">
        <f>SUM(Q8:Q22)</f>
        <v>891.58866499999988</v>
      </c>
    </row>
    <row r="8" spans="1:31" x14ac:dyDescent="0.3">
      <c r="A8" s="90"/>
      <c r="B8" s="91">
        <v>1</v>
      </c>
      <c r="C8" s="92" t="s">
        <v>114</v>
      </c>
      <c r="D8" s="93">
        <v>0</v>
      </c>
      <c r="E8" s="93">
        <v>0</v>
      </c>
      <c r="F8" s="93">
        <v>0</v>
      </c>
      <c r="G8" s="93">
        <v>3.4680339999999998</v>
      </c>
      <c r="H8" s="93">
        <v>0</v>
      </c>
      <c r="I8" s="93">
        <v>0</v>
      </c>
      <c r="J8" s="93">
        <v>0</v>
      </c>
      <c r="K8" s="93">
        <v>2.7540270000000002</v>
      </c>
      <c r="L8" s="93">
        <v>3.0600299999999998</v>
      </c>
      <c r="M8" s="93">
        <v>2.5500250000000002</v>
      </c>
      <c r="N8" s="93">
        <v>3.0600299999999998</v>
      </c>
      <c r="O8" s="93">
        <v>2.8560279999999998</v>
      </c>
      <c r="P8" s="93">
        <v>2.0400200000000002</v>
      </c>
      <c r="Q8" s="118">
        <f>SUM(D8:P8)</f>
        <v>19.788193999999997</v>
      </c>
      <c r="S8" s="119">
        <f>D8*2.001%</f>
        <v>0</v>
      </c>
      <c r="T8" s="119">
        <f t="shared" ref="T8:AE22" si="1">E8*2.001%</f>
        <v>0</v>
      </c>
      <c r="U8" s="119">
        <f t="shared" si="1"/>
        <v>0</v>
      </c>
      <c r="V8" s="119">
        <f t="shared" si="1"/>
        <v>6.9395360340000004E-2</v>
      </c>
      <c r="W8" s="119">
        <f t="shared" si="1"/>
        <v>0</v>
      </c>
      <c r="X8" s="119">
        <f t="shared" si="1"/>
        <v>0</v>
      </c>
      <c r="Y8" s="119">
        <f t="shared" si="1"/>
        <v>0</v>
      </c>
      <c r="Z8" s="119">
        <f t="shared" si="1"/>
        <v>5.5108080270000005E-2</v>
      </c>
      <c r="AA8" s="119">
        <f t="shared" si="1"/>
        <v>6.1231200299999997E-2</v>
      </c>
      <c r="AB8" s="119">
        <f t="shared" si="1"/>
        <v>5.1026000250000002E-2</v>
      </c>
      <c r="AC8" s="119">
        <f t="shared" si="1"/>
        <v>6.1231200299999997E-2</v>
      </c>
      <c r="AD8" s="119">
        <f t="shared" si="1"/>
        <v>5.7149120279999993E-2</v>
      </c>
      <c r="AE8" s="119">
        <f t="shared" si="1"/>
        <v>4.08208002E-2</v>
      </c>
    </row>
    <row r="9" spans="1:31" x14ac:dyDescent="0.3">
      <c r="A9" s="94"/>
      <c r="B9" s="95">
        <v>2</v>
      </c>
      <c r="C9" s="96" t="s">
        <v>115</v>
      </c>
      <c r="D9" s="97">
        <v>16.320160000000001</v>
      </c>
      <c r="E9" s="97">
        <v>17.332366</v>
      </c>
      <c r="F9" s="97">
        <v>17.128364000000001</v>
      </c>
      <c r="G9" s="97">
        <v>0</v>
      </c>
      <c r="H9" s="97">
        <v>22.130315</v>
      </c>
      <c r="I9" s="97">
        <v>25.458279000000001</v>
      </c>
      <c r="J9" s="97">
        <v>23.664231999999998</v>
      </c>
      <c r="K9" s="97">
        <v>6.9360679999999997</v>
      </c>
      <c r="L9" s="97">
        <v>6.8340670000000001</v>
      </c>
      <c r="M9" s="97">
        <v>0</v>
      </c>
      <c r="N9" s="97">
        <v>0</v>
      </c>
      <c r="O9" s="97">
        <v>10</v>
      </c>
      <c r="P9" s="97">
        <v>20</v>
      </c>
      <c r="Q9" s="98">
        <f t="shared" ref="Q9:Q22" si="2">SUM(D9:P9)</f>
        <v>165.80385100000001</v>
      </c>
      <c r="S9" s="119">
        <f t="shared" ref="S9:S22" si="3">D9*2.001%</f>
        <v>0.3265664016</v>
      </c>
      <c r="T9" s="119">
        <f t="shared" si="1"/>
        <v>0.34682064365999998</v>
      </c>
      <c r="U9" s="119">
        <f t="shared" si="1"/>
        <v>0.34273856364000005</v>
      </c>
      <c r="V9" s="119">
        <f t="shared" si="1"/>
        <v>0</v>
      </c>
      <c r="W9" s="119">
        <f t="shared" si="1"/>
        <v>0.44282760314999997</v>
      </c>
      <c r="X9" s="119">
        <f t="shared" si="1"/>
        <v>0.50942016279000002</v>
      </c>
      <c r="Y9" s="119">
        <f t="shared" si="1"/>
        <v>0.47352128231999996</v>
      </c>
      <c r="Z9" s="119">
        <f t="shared" si="1"/>
        <v>0.13879072068000001</v>
      </c>
      <c r="AA9" s="119">
        <f t="shared" si="1"/>
        <v>0.13674968067000001</v>
      </c>
      <c r="AB9" s="119">
        <f t="shared" si="1"/>
        <v>0</v>
      </c>
      <c r="AC9" s="119">
        <f t="shared" si="1"/>
        <v>0</v>
      </c>
      <c r="AD9" s="119">
        <f t="shared" si="1"/>
        <v>0.2001</v>
      </c>
      <c r="AE9" s="119">
        <f t="shared" si="1"/>
        <v>0.4002</v>
      </c>
    </row>
    <row r="10" spans="1:31" x14ac:dyDescent="0.3">
      <c r="A10" s="94"/>
      <c r="B10" s="95">
        <v>3</v>
      </c>
      <c r="C10" s="96" t="s">
        <v>116</v>
      </c>
      <c r="D10" s="97">
        <v>5</v>
      </c>
      <c r="E10" s="97">
        <v>3</v>
      </c>
      <c r="F10" s="97">
        <v>0</v>
      </c>
      <c r="G10" s="97">
        <v>17.944372000000001</v>
      </c>
      <c r="H10" s="97">
        <v>0</v>
      </c>
      <c r="I10" s="97">
        <v>0</v>
      </c>
      <c r="J10" s="97">
        <v>5</v>
      </c>
      <c r="K10" s="97">
        <v>9.8940969999999986</v>
      </c>
      <c r="L10" s="97">
        <v>10.200100000000001</v>
      </c>
      <c r="M10" s="97">
        <v>7.0600300000000002</v>
      </c>
      <c r="N10" s="97">
        <v>6.7</v>
      </c>
      <c r="O10" s="97">
        <v>3.0600299999999998</v>
      </c>
      <c r="P10" s="97">
        <v>3.5700349999999998</v>
      </c>
      <c r="Q10" s="98">
        <f t="shared" si="2"/>
        <v>71.428663999999998</v>
      </c>
      <c r="S10" s="119">
        <f t="shared" si="3"/>
        <v>0.10005</v>
      </c>
      <c r="T10" s="119">
        <f t="shared" si="1"/>
        <v>6.003E-2</v>
      </c>
      <c r="U10" s="119">
        <f t="shared" si="1"/>
        <v>0</v>
      </c>
      <c r="V10" s="119">
        <f t="shared" si="1"/>
        <v>0.35906688372000001</v>
      </c>
      <c r="W10" s="119">
        <f t="shared" si="1"/>
        <v>0</v>
      </c>
      <c r="X10" s="119">
        <f t="shared" si="1"/>
        <v>0</v>
      </c>
      <c r="Y10" s="119">
        <f t="shared" si="1"/>
        <v>0.10005</v>
      </c>
      <c r="Z10" s="119">
        <f t="shared" si="1"/>
        <v>0.19798088096999997</v>
      </c>
      <c r="AA10" s="119">
        <f t="shared" si="1"/>
        <v>0.20410400100000001</v>
      </c>
      <c r="AB10" s="119">
        <f t="shared" si="1"/>
        <v>0.14127120030000001</v>
      </c>
      <c r="AC10" s="119">
        <f t="shared" si="1"/>
        <v>0.13406699999999999</v>
      </c>
      <c r="AD10" s="119">
        <f t="shared" si="1"/>
        <v>6.1231200299999997E-2</v>
      </c>
      <c r="AE10" s="119">
        <f t="shared" si="1"/>
        <v>7.1436400349999998E-2</v>
      </c>
    </row>
    <row r="11" spans="1:31" x14ac:dyDescent="0.3">
      <c r="A11" s="94"/>
      <c r="B11" s="95">
        <v>4</v>
      </c>
      <c r="C11" s="96" t="s">
        <v>133</v>
      </c>
      <c r="D11" s="97">
        <v>4.0800400000000003</v>
      </c>
      <c r="E11" s="97">
        <v>15.190345000000001</v>
      </c>
      <c r="F11" s="97">
        <v>19.274287000000001</v>
      </c>
      <c r="G11" s="97">
        <v>0</v>
      </c>
      <c r="H11" s="97">
        <v>19.168384</v>
      </c>
      <c r="I11" s="97">
        <v>22.69032</v>
      </c>
      <c r="J11" s="97">
        <v>23.258229</v>
      </c>
      <c r="K11" s="97">
        <v>20</v>
      </c>
      <c r="L11" s="97">
        <v>5</v>
      </c>
      <c r="M11" s="97">
        <v>0</v>
      </c>
      <c r="N11" s="97">
        <v>10</v>
      </c>
      <c r="O11" s="97">
        <v>15</v>
      </c>
      <c r="P11" s="97">
        <v>0</v>
      </c>
      <c r="Q11" s="98">
        <f t="shared" si="2"/>
        <v>153.66160500000001</v>
      </c>
      <c r="S11" s="119">
        <f t="shared" si="3"/>
        <v>8.16416004E-2</v>
      </c>
      <c r="T11" s="119">
        <f t="shared" si="1"/>
        <v>0.30395880345000004</v>
      </c>
      <c r="U11" s="119">
        <f t="shared" si="1"/>
        <v>0.38567848287000001</v>
      </c>
      <c r="V11" s="119">
        <f t="shared" si="1"/>
        <v>0</v>
      </c>
      <c r="W11" s="119">
        <f t="shared" si="1"/>
        <v>0.38355936384</v>
      </c>
      <c r="X11" s="119">
        <f t="shared" si="1"/>
        <v>0.45403330320000002</v>
      </c>
      <c r="Y11" s="119">
        <f t="shared" si="1"/>
        <v>0.46539716229</v>
      </c>
      <c r="Z11" s="119">
        <f t="shared" si="1"/>
        <v>0.4002</v>
      </c>
      <c r="AA11" s="119">
        <f t="shared" si="1"/>
        <v>0.10005</v>
      </c>
      <c r="AB11" s="119">
        <f t="shared" si="1"/>
        <v>0</v>
      </c>
      <c r="AC11" s="119">
        <f t="shared" si="1"/>
        <v>0.2001</v>
      </c>
      <c r="AD11" s="119">
        <f t="shared" si="1"/>
        <v>0.30015000000000003</v>
      </c>
      <c r="AE11" s="119">
        <f t="shared" si="1"/>
        <v>0</v>
      </c>
    </row>
    <row r="12" spans="1:31" x14ac:dyDescent="0.3">
      <c r="A12" s="94"/>
      <c r="B12" s="95">
        <v>5</v>
      </c>
      <c r="C12" s="96" t="s">
        <v>117</v>
      </c>
      <c r="D12" s="97">
        <v>0</v>
      </c>
      <c r="E12" s="97">
        <v>0</v>
      </c>
      <c r="F12" s="97">
        <v>0</v>
      </c>
      <c r="G12" s="97">
        <v>12.240119999999999</v>
      </c>
      <c r="H12" s="97">
        <v>0</v>
      </c>
      <c r="I12" s="97">
        <v>0</v>
      </c>
      <c r="J12" s="97">
        <v>0</v>
      </c>
      <c r="K12" s="97">
        <v>10.404102</v>
      </c>
      <c r="L12" s="97">
        <v>13.464131999999999</v>
      </c>
      <c r="M12" s="97">
        <v>7.6500750000000002</v>
      </c>
      <c r="N12" s="97">
        <v>24.888244</v>
      </c>
      <c r="O12" s="97">
        <v>4.0800400000000003</v>
      </c>
      <c r="P12" s="97">
        <v>2.5500250000000002</v>
      </c>
      <c r="Q12" s="98">
        <f t="shared" si="2"/>
        <v>75.276737999999995</v>
      </c>
      <c r="S12" s="119">
        <f t="shared" si="3"/>
        <v>0</v>
      </c>
      <c r="T12" s="119">
        <f t="shared" si="1"/>
        <v>0</v>
      </c>
      <c r="U12" s="119">
        <f t="shared" si="1"/>
        <v>0</v>
      </c>
      <c r="V12" s="119">
        <f t="shared" si="1"/>
        <v>0.24492480119999999</v>
      </c>
      <c r="W12" s="119">
        <f t="shared" si="1"/>
        <v>0</v>
      </c>
      <c r="X12" s="119">
        <f t="shared" si="1"/>
        <v>0</v>
      </c>
      <c r="Y12" s="119">
        <f t="shared" si="1"/>
        <v>0</v>
      </c>
      <c r="Z12" s="119">
        <f t="shared" si="1"/>
        <v>0.20818608102</v>
      </c>
      <c r="AA12" s="119">
        <f t="shared" si="1"/>
        <v>0.26941728131999998</v>
      </c>
      <c r="AB12" s="119">
        <f t="shared" si="1"/>
        <v>0.15307800075</v>
      </c>
      <c r="AC12" s="119">
        <f t="shared" si="1"/>
        <v>0.49801376244000001</v>
      </c>
      <c r="AD12" s="119">
        <f t="shared" si="1"/>
        <v>8.16416004E-2</v>
      </c>
      <c r="AE12" s="119">
        <f t="shared" si="1"/>
        <v>5.1026000250000002E-2</v>
      </c>
    </row>
    <row r="13" spans="1:31" x14ac:dyDescent="0.3">
      <c r="A13" s="94"/>
      <c r="B13" s="95">
        <v>6</v>
      </c>
      <c r="C13" s="96" t="s">
        <v>118</v>
      </c>
      <c r="D13" s="97">
        <v>0</v>
      </c>
      <c r="E13" s="97">
        <v>0</v>
      </c>
      <c r="F13" s="97">
        <v>0</v>
      </c>
      <c r="G13" s="97">
        <v>3.8760379999999999</v>
      </c>
      <c r="H13" s="97">
        <v>0</v>
      </c>
      <c r="I13" s="97">
        <v>0</v>
      </c>
      <c r="J13" s="97">
        <v>0</v>
      </c>
      <c r="K13" s="97">
        <v>3.8760379999999999</v>
      </c>
      <c r="L13" s="97">
        <v>3.0600299999999998</v>
      </c>
      <c r="M13" s="97">
        <v>2.8560279999999998</v>
      </c>
      <c r="N13" s="97">
        <v>3.7740370000000003</v>
      </c>
      <c r="O13" s="97">
        <v>3.5700349999999998</v>
      </c>
      <c r="P13" s="97">
        <v>3.0600299999999998</v>
      </c>
      <c r="Q13" s="98">
        <f t="shared" si="2"/>
        <v>24.072236000000004</v>
      </c>
      <c r="S13" s="119">
        <f t="shared" si="3"/>
        <v>0</v>
      </c>
      <c r="T13" s="119">
        <f t="shared" si="1"/>
        <v>0</v>
      </c>
      <c r="U13" s="119">
        <f t="shared" si="1"/>
        <v>0</v>
      </c>
      <c r="V13" s="119">
        <f t="shared" si="1"/>
        <v>7.7559520379999997E-2</v>
      </c>
      <c r="W13" s="119">
        <f t="shared" si="1"/>
        <v>0</v>
      </c>
      <c r="X13" s="119">
        <f t="shared" si="1"/>
        <v>0</v>
      </c>
      <c r="Y13" s="119">
        <f t="shared" si="1"/>
        <v>0</v>
      </c>
      <c r="Z13" s="119">
        <f t="shared" si="1"/>
        <v>7.7559520379999997E-2</v>
      </c>
      <c r="AA13" s="119">
        <f t="shared" si="1"/>
        <v>6.1231200299999997E-2</v>
      </c>
      <c r="AB13" s="119">
        <f t="shared" si="1"/>
        <v>5.7149120279999993E-2</v>
      </c>
      <c r="AC13" s="119">
        <f t="shared" si="1"/>
        <v>7.5518480370000002E-2</v>
      </c>
      <c r="AD13" s="119">
        <f t="shared" si="1"/>
        <v>7.1436400349999998E-2</v>
      </c>
      <c r="AE13" s="119">
        <f t="shared" si="1"/>
        <v>6.1231200299999997E-2</v>
      </c>
    </row>
    <row r="14" spans="1:31" x14ac:dyDescent="0.3">
      <c r="A14" s="94"/>
      <c r="B14" s="95">
        <v>7</v>
      </c>
      <c r="C14" s="96" t="s">
        <v>119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3.0600299999999998</v>
      </c>
      <c r="L14" s="97">
        <v>2.3460229999999997</v>
      </c>
      <c r="M14" s="97">
        <v>3.5700349999999998</v>
      </c>
      <c r="N14" s="97">
        <v>3.0600299999999998</v>
      </c>
      <c r="O14" s="97">
        <v>4.0800400000000003</v>
      </c>
      <c r="P14" s="97">
        <v>3.0600299999999998</v>
      </c>
      <c r="Q14" s="98">
        <f t="shared" si="2"/>
        <v>19.176188</v>
      </c>
      <c r="S14" s="119">
        <f t="shared" si="3"/>
        <v>0</v>
      </c>
      <c r="T14" s="119">
        <f t="shared" si="1"/>
        <v>0</v>
      </c>
      <c r="U14" s="119">
        <f t="shared" si="1"/>
        <v>0</v>
      </c>
      <c r="V14" s="119">
        <f t="shared" si="1"/>
        <v>0</v>
      </c>
      <c r="W14" s="119">
        <f t="shared" si="1"/>
        <v>0</v>
      </c>
      <c r="X14" s="119">
        <f t="shared" si="1"/>
        <v>0</v>
      </c>
      <c r="Y14" s="119">
        <f t="shared" si="1"/>
        <v>0</v>
      </c>
      <c r="Z14" s="119">
        <f t="shared" si="1"/>
        <v>6.1231200299999997E-2</v>
      </c>
      <c r="AA14" s="119">
        <f t="shared" si="1"/>
        <v>4.6943920229999998E-2</v>
      </c>
      <c r="AB14" s="119">
        <f t="shared" si="1"/>
        <v>7.1436400349999998E-2</v>
      </c>
      <c r="AC14" s="119">
        <f t="shared" si="1"/>
        <v>6.1231200299999997E-2</v>
      </c>
      <c r="AD14" s="119">
        <f t="shared" si="1"/>
        <v>8.16416004E-2</v>
      </c>
      <c r="AE14" s="119">
        <f t="shared" si="1"/>
        <v>6.1231200299999997E-2</v>
      </c>
    </row>
    <row r="15" spans="1:31" x14ac:dyDescent="0.3">
      <c r="A15" s="94"/>
      <c r="B15" s="95">
        <v>8</v>
      </c>
      <c r="C15" s="99" t="s">
        <v>120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2.3460229999999997</v>
      </c>
      <c r="Q15" s="98">
        <f t="shared" si="2"/>
        <v>2.3460229999999997</v>
      </c>
      <c r="S15" s="119">
        <f t="shared" si="3"/>
        <v>0</v>
      </c>
      <c r="T15" s="119">
        <f t="shared" si="1"/>
        <v>0</v>
      </c>
      <c r="U15" s="119">
        <f t="shared" si="1"/>
        <v>0</v>
      </c>
      <c r="V15" s="119">
        <f t="shared" si="1"/>
        <v>0</v>
      </c>
      <c r="W15" s="119">
        <f t="shared" si="1"/>
        <v>0</v>
      </c>
      <c r="X15" s="119">
        <f t="shared" si="1"/>
        <v>0</v>
      </c>
      <c r="Y15" s="119">
        <f t="shared" si="1"/>
        <v>0</v>
      </c>
      <c r="Z15" s="119">
        <f t="shared" si="1"/>
        <v>0</v>
      </c>
      <c r="AA15" s="119">
        <f t="shared" si="1"/>
        <v>0</v>
      </c>
      <c r="AB15" s="119">
        <f t="shared" si="1"/>
        <v>0</v>
      </c>
      <c r="AC15" s="119">
        <f t="shared" si="1"/>
        <v>0</v>
      </c>
      <c r="AD15" s="119">
        <f t="shared" si="1"/>
        <v>0</v>
      </c>
      <c r="AE15" s="119">
        <f t="shared" si="1"/>
        <v>4.6943920229999998E-2</v>
      </c>
    </row>
    <row r="16" spans="1:31" x14ac:dyDescent="0.3">
      <c r="A16" s="94"/>
      <c r="B16" s="95">
        <v>9</v>
      </c>
      <c r="C16" s="96" t="s">
        <v>121</v>
      </c>
      <c r="D16" s="97">
        <v>0</v>
      </c>
      <c r="E16" s="97">
        <v>0</v>
      </c>
      <c r="F16" s="97">
        <v>0</v>
      </c>
      <c r="G16" s="97">
        <v>4.2840420000000003</v>
      </c>
      <c r="H16" s="97">
        <v>0</v>
      </c>
      <c r="I16" s="97">
        <v>0</v>
      </c>
      <c r="J16" s="97">
        <v>0</v>
      </c>
      <c r="K16" s="97">
        <v>4.2840420000000003</v>
      </c>
      <c r="L16" s="97">
        <v>3.2640320000000003</v>
      </c>
      <c r="M16" s="97">
        <v>0</v>
      </c>
      <c r="N16" s="97">
        <v>0</v>
      </c>
      <c r="O16" s="97">
        <v>0</v>
      </c>
      <c r="P16" s="97">
        <v>3.4680339999999998</v>
      </c>
      <c r="Q16" s="98">
        <f t="shared" si="2"/>
        <v>15.30015</v>
      </c>
      <c r="S16" s="119">
        <f t="shared" si="3"/>
        <v>0</v>
      </c>
      <c r="T16" s="119">
        <f t="shared" si="1"/>
        <v>0</v>
      </c>
      <c r="U16" s="119">
        <f t="shared" si="1"/>
        <v>0</v>
      </c>
      <c r="V16" s="119">
        <f t="shared" si="1"/>
        <v>8.5723680420000004E-2</v>
      </c>
      <c r="W16" s="119">
        <f t="shared" si="1"/>
        <v>0</v>
      </c>
      <c r="X16" s="119">
        <f t="shared" si="1"/>
        <v>0</v>
      </c>
      <c r="Y16" s="119">
        <f t="shared" si="1"/>
        <v>0</v>
      </c>
      <c r="Z16" s="119">
        <f t="shared" si="1"/>
        <v>8.5723680420000004E-2</v>
      </c>
      <c r="AA16" s="119">
        <f t="shared" si="1"/>
        <v>6.531328032E-2</v>
      </c>
      <c r="AB16" s="119">
        <f t="shared" si="1"/>
        <v>0</v>
      </c>
      <c r="AC16" s="119">
        <f t="shared" si="1"/>
        <v>0</v>
      </c>
      <c r="AD16" s="119">
        <f t="shared" si="1"/>
        <v>0</v>
      </c>
      <c r="AE16" s="119">
        <f t="shared" si="1"/>
        <v>6.9395360340000004E-2</v>
      </c>
    </row>
    <row r="17" spans="1:31" x14ac:dyDescent="0.3">
      <c r="A17" s="94"/>
      <c r="B17" s="95">
        <v>10</v>
      </c>
      <c r="C17" s="96" t="s">
        <v>122</v>
      </c>
      <c r="D17" s="97">
        <v>8.3640819999999998</v>
      </c>
      <c r="E17" s="97">
        <v>14.484141999999999</v>
      </c>
      <c r="F17" s="97">
        <v>16.946323</v>
      </c>
      <c r="G17" s="97">
        <v>5.9160579999999996</v>
      </c>
      <c r="H17" s="97">
        <v>18.560279999999999</v>
      </c>
      <c r="I17" s="97">
        <v>19.070284999999998</v>
      </c>
      <c r="J17" s="97">
        <v>15.4002</v>
      </c>
      <c r="K17" s="97">
        <v>2.1420210000000002</v>
      </c>
      <c r="L17" s="97">
        <v>3.0600299999999998</v>
      </c>
      <c r="M17" s="97">
        <v>0</v>
      </c>
      <c r="N17" s="97">
        <v>0</v>
      </c>
      <c r="O17" s="97">
        <v>0</v>
      </c>
      <c r="P17" s="97">
        <v>0</v>
      </c>
      <c r="Q17" s="98">
        <f t="shared" si="2"/>
        <v>103.94342099999999</v>
      </c>
      <c r="S17" s="119">
        <f t="shared" si="3"/>
        <v>0.16736528081999999</v>
      </c>
      <c r="T17" s="119">
        <f t="shared" si="1"/>
        <v>0.28982768141999998</v>
      </c>
      <c r="U17" s="119">
        <f t="shared" si="1"/>
        <v>0.33909592322999998</v>
      </c>
      <c r="V17" s="119">
        <f t="shared" si="1"/>
        <v>0.11838032057999999</v>
      </c>
      <c r="W17" s="119">
        <f t="shared" si="1"/>
        <v>0.37139120279999999</v>
      </c>
      <c r="X17" s="119">
        <f t="shared" si="1"/>
        <v>0.38159640284999996</v>
      </c>
      <c r="Y17" s="119">
        <f t="shared" si="1"/>
        <v>0.30815800199999999</v>
      </c>
      <c r="Z17" s="119">
        <f t="shared" si="1"/>
        <v>4.2861840210000002E-2</v>
      </c>
      <c r="AA17" s="119">
        <f t="shared" si="1"/>
        <v>6.1231200299999997E-2</v>
      </c>
      <c r="AB17" s="119">
        <f t="shared" si="1"/>
        <v>0</v>
      </c>
      <c r="AC17" s="119">
        <f t="shared" si="1"/>
        <v>0</v>
      </c>
      <c r="AD17" s="119">
        <f t="shared" si="1"/>
        <v>0</v>
      </c>
      <c r="AE17" s="119">
        <f t="shared" si="1"/>
        <v>0</v>
      </c>
    </row>
    <row r="18" spans="1:31" x14ac:dyDescent="0.3">
      <c r="A18" s="94"/>
      <c r="B18" s="95">
        <v>11</v>
      </c>
      <c r="C18" s="96" t="s">
        <v>123</v>
      </c>
      <c r="D18" s="98">
        <v>0</v>
      </c>
      <c r="E18" s="98">
        <v>0</v>
      </c>
      <c r="F18" s="98">
        <v>0</v>
      </c>
      <c r="G18" s="98">
        <v>3.0600299999999998</v>
      </c>
      <c r="H18" s="98">
        <v>0</v>
      </c>
      <c r="I18" s="98">
        <v>0</v>
      </c>
      <c r="J18" s="98">
        <v>0</v>
      </c>
      <c r="K18" s="98">
        <v>0</v>
      </c>
      <c r="L18" s="98">
        <v>3.8760379999999999</v>
      </c>
      <c r="M18" s="98">
        <v>2.8560279999999998</v>
      </c>
      <c r="N18" s="98">
        <v>2.2440220000000002</v>
      </c>
      <c r="O18" s="98">
        <v>0</v>
      </c>
      <c r="P18" s="98">
        <v>3.4680339999999998</v>
      </c>
      <c r="Q18" s="98">
        <f t="shared" si="2"/>
        <v>15.504151999999998</v>
      </c>
      <c r="S18" s="119">
        <f t="shared" si="3"/>
        <v>0</v>
      </c>
      <c r="T18" s="119">
        <f t="shared" si="1"/>
        <v>0</v>
      </c>
      <c r="U18" s="119">
        <f t="shared" si="1"/>
        <v>0</v>
      </c>
      <c r="V18" s="119">
        <f t="shared" si="1"/>
        <v>6.1231200299999997E-2</v>
      </c>
      <c r="W18" s="119">
        <f t="shared" si="1"/>
        <v>0</v>
      </c>
      <c r="X18" s="119">
        <f t="shared" si="1"/>
        <v>0</v>
      </c>
      <c r="Y18" s="119">
        <f t="shared" si="1"/>
        <v>0</v>
      </c>
      <c r="Z18" s="119">
        <f t="shared" si="1"/>
        <v>0</v>
      </c>
      <c r="AA18" s="119">
        <f t="shared" si="1"/>
        <v>7.7559520379999997E-2</v>
      </c>
      <c r="AB18" s="119">
        <f t="shared" si="1"/>
        <v>5.7149120279999993E-2</v>
      </c>
      <c r="AC18" s="119">
        <f t="shared" si="1"/>
        <v>4.4902880220000004E-2</v>
      </c>
      <c r="AD18" s="119">
        <f t="shared" si="1"/>
        <v>0</v>
      </c>
      <c r="AE18" s="119">
        <f t="shared" si="1"/>
        <v>6.9395360340000004E-2</v>
      </c>
    </row>
    <row r="19" spans="1:31" x14ac:dyDescent="0.3">
      <c r="A19" s="94"/>
      <c r="B19" s="95">
        <v>12</v>
      </c>
      <c r="C19" s="96" t="s">
        <v>124</v>
      </c>
      <c r="D19" s="100">
        <v>0</v>
      </c>
      <c r="E19" s="100">
        <v>0</v>
      </c>
      <c r="F19" s="100">
        <v>0</v>
      </c>
      <c r="G19" s="100">
        <v>24.050274999999999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98">
        <f t="shared" si="2"/>
        <v>24.050274999999999</v>
      </c>
      <c r="S19" s="119">
        <f t="shared" si="3"/>
        <v>0</v>
      </c>
      <c r="T19" s="119">
        <f t="shared" si="1"/>
        <v>0</v>
      </c>
      <c r="U19" s="119">
        <f t="shared" si="1"/>
        <v>0</v>
      </c>
      <c r="V19" s="119">
        <f t="shared" si="1"/>
        <v>0.48124600274999996</v>
      </c>
      <c r="W19" s="119">
        <f t="shared" si="1"/>
        <v>0</v>
      </c>
      <c r="X19" s="119">
        <f t="shared" si="1"/>
        <v>0</v>
      </c>
      <c r="Y19" s="119">
        <f t="shared" si="1"/>
        <v>0</v>
      </c>
      <c r="Z19" s="119">
        <f t="shared" si="1"/>
        <v>0</v>
      </c>
      <c r="AA19" s="119">
        <f t="shared" si="1"/>
        <v>0</v>
      </c>
      <c r="AB19" s="119">
        <f t="shared" si="1"/>
        <v>0</v>
      </c>
      <c r="AC19" s="119">
        <f t="shared" si="1"/>
        <v>0</v>
      </c>
      <c r="AD19" s="119">
        <f t="shared" si="1"/>
        <v>0</v>
      </c>
      <c r="AE19" s="119">
        <f t="shared" si="1"/>
        <v>0</v>
      </c>
    </row>
    <row r="20" spans="1:31" x14ac:dyDescent="0.3">
      <c r="A20" s="94"/>
      <c r="B20" s="95">
        <v>13</v>
      </c>
      <c r="C20" s="99" t="s">
        <v>125</v>
      </c>
      <c r="D20" s="100">
        <v>0</v>
      </c>
      <c r="E20" s="100">
        <v>0</v>
      </c>
      <c r="F20" s="100">
        <v>0</v>
      </c>
      <c r="G20" s="100">
        <v>13.770135</v>
      </c>
      <c r="H20" s="100">
        <v>0</v>
      </c>
      <c r="I20" s="100">
        <v>0</v>
      </c>
      <c r="J20" s="100">
        <v>0</v>
      </c>
      <c r="K20" s="100">
        <v>8.1600800000000007</v>
      </c>
      <c r="L20" s="100">
        <v>5.3040520000000004</v>
      </c>
      <c r="M20" s="100">
        <v>3.6720360000000003</v>
      </c>
      <c r="N20" s="100">
        <v>2.8560279999999998</v>
      </c>
      <c r="O20" s="100">
        <v>4.0800400000000003</v>
      </c>
      <c r="P20" s="100">
        <v>4.0800400000000003</v>
      </c>
      <c r="Q20" s="98">
        <f t="shared" si="2"/>
        <v>41.922410999999997</v>
      </c>
      <c r="S20" s="119">
        <f t="shared" si="3"/>
        <v>0</v>
      </c>
      <c r="T20" s="119">
        <f t="shared" si="1"/>
        <v>0</v>
      </c>
      <c r="U20" s="119">
        <f t="shared" si="1"/>
        <v>0</v>
      </c>
      <c r="V20" s="119">
        <f t="shared" si="1"/>
        <v>0.27554040135000002</v>
      </c>
      <c r="W20" s="119">
        <f t="shared" si="1"/>
        <v>0</v>
      </c>
      <c r="X20" s="119">
        <f t="shared" si="1"/>
        <v>0</v>
      </c>
      <c r="Y20" s="119">
        <f t="shared" si="1"/>
        <v>0</v>
      </c>
      <c r="Z20" s="119">
        <f t="shared" si="1"/>
        <v>0.1632832008</v>
      </c>
      <c r="AA20" s="119">
        <f t="shared" si="1"/>
        <v>0.10613408052000001</v>
      </c>
      <c r="AB20" s="119">
        <f t="shared" si="1"/>
        <v>7.3477440360000007E-2</v>
      </c>
      <c r="AC20" s="119">
        <f t="shared" si="1"/>
        <v>5.7149120279999993E-2</v>
      </c>
      <c r="AD20" s="119">
        <f t="shared" si="1"/>
        <v>8.16416004E-2</v>
      </c>
      <c r="AE20" s="119">
        <f t="shared" si="1"/>
        <v>8.16416004E-2</v>
      </c>
    </row>
    <row r="21" spans="1:31" x14ac:dyDescent="0.3">
      <c r="A21" s="94"/>
      <c r="B21" s="95">
        <v>14</v>
      </c>
      <c r="C21" s="99" t="s">
        <v>126</v>
      </c>
      <c r="D21" s="100">
        <v>0</v>
      </c>
      <c r="E21" s="100">
        <v>0</v>
      </c>
      <c r="F21" s="100">
        <v>0</v>
      </c>
      <c r="G21" s="100">
        <v>4</v>
      </c>
      <c r="H21" s="100">
        <v>4</v>
      </c>
      <c r="I21" s="100">
        <v>2</v>
      </c>
      <c r="J21" s="100">
        <v>0</v>
      </c>
      <c r="K21" s="100">
        <v>4.2</v>
      </c>
      <c r="L21" s="100">
        <v>3.2</v>
      </c>
      <c r="M21" s="100">
        <v>3.2</v>
      </c>
      <c r="N21" s="100">
        <v>4</v>
      </c>
      <c r="O21" s="100">
        <v>4</v>
      </c>
      <c r="P21" s="100">
        <v>4.3</v>
      </c>
      <c r="Q21" s="98">
        <f t="shared" si="2"/>
        <v>32.9</v>
      </c>
      <c r="S21" s="119">
        <f t="shared" si="3"/>
        <v>0</v>
      </c>
      <c r="T21" s="119">
        <f t="shared" si="1"/>
        <v>0</v>
      </c>
      <c r="U21" s="119">
        <f t="shared" si="1"/>
        <v>0</v>
      </c>
      <c r="V21" s="119">
        <f t="shared" si="1"/>
        <v>8.004E-2</v>
      </c>
      <c r="W21" s="119">
        <f t="shared" si="1"/>
        <v>8.004E-2</v>
      </c>
      <c r="X21" s="119">
        <f t="shared" si="1"/>
        <v>4.002E-2</v>
      </c>
      <c r="Y21" s="119">
        <f t="shared" si="1"/>
        <v>0</v>
      </c>
      <c r="Z21" s="119">
        <f t="shared" si="1"/>
        <v>8.4042000000000006E-2</v>
      </c>
      <c r="AA21" s="119">
        <f t="shared" si="1"/>
        <v>6.4032000000000006E-2</v>
      </c>
      <c r="AB21" s="119">
        <f t="shared" si="1"/>
        <v>6.4032000000000006E-2</v>
      </c>
      <c r="AC21" s="119">
        <f t="shared" si="1"/>
        <v>8.004E-2</v>
      </c>
      <c r="AD21" s="119">
        <f t="shared" si="1"/>
        <v>8.004E-2</v>
      </c>
      <c r="AE21" s="119">
        <f t="shared" si="1"/>
        <v>8.6042999999999994E-2</v>
      </c>
    </row>
    <row r="22" spans="1:31" x14ac:dyDescent="0.3">
      <c r="A22" s="94"/>
      <c r="B22" s="95">
        <v>15</v>
      </c>
      <c r="C22" s="96" t="s">
        <v>127</v>
      </c>
      <c r="D22" s="100">
        <v>0</v>
      </c>
      <c r="E22" s="100">
        <v>20.502201000000003</v>
      </c>
      <c r="F22" s="100">
        <v>14.444122</v>
      </c>
      <c r="G22" s="100">
        <v>16.3</v>
      </c>
      <c r="H22" s="100">
        <v>13.772136</v>
      </c>
      <c r="I22" s="100">
        <v>16.300149999999999</v>
      </c>
      <c r="J22" s="100">
        <v>15.096148000000001</v>
      </c>
      <c r="K22" s="100">
        <v>6</v>
      </c>
      <c r="L22" s="100">
        <v>12</v>
      </c>
      <c r="M22" s="100">
        <v>12</v>
      </c>
      <c r="N22" s="100">
        <v>0</v>
      </c>
      <c r="O22" s="100">
        <v>0</v>
      </c>
      <c r="P22" s="100">
        <v>0</v>
      </c>
      <c r="Q22" s="98">
        <f t="shared" si="2"/>
        <v>126.41475700000001</v>
      </c>
      <c r="S22" s="119">
        <f t="shared" si="3"/>
        <v>0</v>
      </c>
      <c r="T22" s="119">
        <f t="shared" si="1"/>
        <v>0.41024904201000006</v>
      </c>
      <c r="U22" s="119">
        <f t="shared" si="1"/>
        <v>0.28902688121999998</v>
      </c>
      <c r="V22" s="119">
        <f t="shared" si="1"/>
        <v>0.32616300000000004</v>
      </c>
      <c r="W22" s="119">
        <f t="shared" si="1"/>
        <v>0.27558044135999998</v>
      </c>
      <c r="X22" s="119">
        <f t="shared" si="1"/>
        <v>0.32616600149999997</v>
      </c>
      <c r="Y22" s="119">
        <f t="shared" si="1"/>
        <v>0.30207392148000001</v>
      </c>
      <c r="Z22" s="119">
        <f t="shared" si="1"/>
        <v>0.12006</v>
      </c>
      <c r="AA22" s="119">
        <f t="shared" si="1"/>
        <v>0.24012</v>
      </c>
      <c r="AB22" s="119">
        <f t="shared" si="1"/>
        <v>0.24012</v>
      </c>
      <c r="AC22" s="119">
        <f t="shared" si="1"/>
        <v>0</v>
      </c>
      <c r="AD22" s="119">
        <f t="shared" si="1"/>
        <v>0</v>
      </c>
      <c r="AE22" s="119">
        <f t="shared" si="1"/>
        <v>0</v>
      </c>
    </row>
    <row r="23" spans="1:31" x14ac:dyDescent="0.3">
      <c r="A23" s="101"/>
      <c r="B23" s="102"/>
      <c r="C23" s="103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5" spans="1:31" x14ac:dyDescent="0.3">
      <c r="N25" s="140"/>
      <c r="O25" s="140"/>
      <c r="P25" s="140"/>
      <c r="S25" s="119">
        <v>0</v>
      </c>
      <c r="T25" s="119">
        <v>0</v>
      </c>
      <c r="U25" s="119">
        <v>0</v>
      </c>
      <c r="V25" s="119">
        <v>3.4680339999999998</v>
      </c>
      <c r="W25" s="119">
        <v>0</v>
      </c>
      <c r="X25" s="119">
        <v>0</v>
      </c>
      <c r="Y25" s="119">
        <v>0</v>
      </c>
      <c r="Z25" s="119">
        <v>2.7540270000000002</v>
      </c>
      <c r="AA25" s="119">
        <v>3.0600299999999998</v>
      </c>
      <c r="AB25" s="119">
        <v>2.5500250000000002</v>
      </c>
      <c r="AC25" s="119">
        <v>3.0600299999999998</v>
      </c>
      <c r="AD25" s="119">
        <v>2.8560279999999998</v>
      </c>
      <c r="AE25" s="119">
        <v>2.0400200000000002</v>
      </c>
    </row>
    <row r="26" spans="1:31" x14ac:dyDescent="0.3">
      <c r="N26" s="140"/>
      <c r="O26" s="140"/>
      <c r="P26" s="140"/>
      <c r="S26" s="119">
        <v>16.320160000000001</v>
      </c>
      <c r="T26" s="119">
        <v>37.332366</v>
      </c>
      <c r="U26" s="119">
        <v>37.128363999999998</v>
      </c>
      <c r="V26" s="119">
        <v>0</v>
      </c>
      <c r="W26" s="119">
        <v>32.130315000000003</v>
      </c>
      <c r="X26" s="119">
        <v>28.458278999999997</v>
      </c>
      <c r="Y26" s="119">
        <v>23.664231999999998</v>
      </c>
      <c r="Z26" s="119">
        <v>6.9360679999999997</v>
      </c>
      <c r="AA26" s="119">
        <v>6.8340670000000001</v>
      </c>
      <c r="AB26" s="119">
        <v>0</v>
      </c>
      <c r="AC26" s="119">
        <v>0</v>
      </c>
      <c r="AD26" s="119">
        <v>0</v>
      </c>
      <c r="AE26" s="119">
        <v>0</v>
      </c>
    </row>
    <row r="27" spans="1:31" x14ac:dyDescent="0.3">
      <c r="N27" s="19"/>
      <c r="O27" s="19"/>
      <c r="P27" s="19"/>
      <c r="S27" s="119">
        <v>0</v>
      </c>
      <c r="T27" s="119">
        <v>0</v>
      </c>
      <c r="U27" s="119">
        <v>0</v>
      </c>
      <c r="V27" s="119">
        <v>37.944372000000001</v>
      </c>
      <c r="W27" s="119">
        <v>0</v>
      </c>
      <c r="X27" s="119">
        <v>0</v>
      </c>
      <c r="Y27" s="119">
        <v>0</v>
      </c>
      <c r="Z27" s="119">
        <v>9.8940969999999986</v>
      </c>
      <c r="AA27" s="119">
        <v>10.200100000000001</v>
      </c>
      <c r="AB27" s="119">
        <v>3.0600299999999998</v>
      </c>
      <c r="AC27" s="119">
        <v>3.6720360000000003</v>
      </c>
      <c r="AD27" s="119">
        <v>3.0600299999999998</v>
      </c>
      <c r="AE27" s="119">
        <v>3.5700349999999998</v>
      </c>
    </row>
    <row r="28" spans="1:31" x14ac:dyDescent="0.3">
      <c r="N28" s="19"/>
      <c r="O28" s="19"/>
      <c r="P28" s="19"/>
      <c r="S28" s="119">
        <v>4.0800400000000003</v>
      </c>
      <c r="T28" s="119">
        <v>35.190345000000001</v>
      </c>
      <c r="U28" s="119">
        <v>29.274287000000001</v>
      </c>
      <c r="V28" s="119">
        <v>0</v>
      </c>
      <c r="W28" s="119">
        <v>39.168383999999996</v>
      </c>
      <c r="X28" s="119">
        <v>32.640320000000003</v>
      </c>
      <c r="Y28" s="119">
        <v>23.358228999999998</v>
      </c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</row>
    <row r="29" spans="1:31" x14ac:dyDescent="0.3">
      <c r="N29" s="19"/>
      <c r="O29" s="19"/>
      <c r="P29" s="19"/>
      <c r="S29" s="119">
        <v>0</v>
      </c>
      <c r="T29" s="119">
        <v>0</v>
      </c>
      <c r="U29" s="119">
        <v>0</v>
      </c>
      <c r="V29" s="119">
        <v>12.240119999999999</v>
      </c>
      <c r="W29" s="119">
        <v>0</v>
      </c>
      <c r="X29" s="119">
        <v>0</v>
      </c>
      <c r="Y29" s="119">
        <v>0</v>
      </c>
      <c r="Z29" s="119">
        <v>10.404102</v>
      </c>
      <c r="AA29" s="119">
        <v>13.464131999999999</v>
      </c>
      <c r="AB29" s="119">
        <v>7.6500750000000002</v>
      </c>
      <c r="AC29" s="119">
        <v>24.888244</v>
      </c>
      <c r="AD29" s="119">
        <v>4.0800400000000003</v>
      </c>
      <c r="AE29" s="119">
        <v>2.5500250000000002</v>
      </c>
    </row>
    <row r="30" spans="1:31" x14ac:dyDescent="0.3">
      <c r="N30" s="141"/>
      <c r="O30" s="141"/>
      <c r="P30" s="141"/>
      <c r="S30" s="119">
        <v>0</v>
      </c>
      <c r="T30" s="119">
        <v>0</v>
      </c>
      <c r="U30" s="119">
        <v>0</v>
      </c>
      <c r="V30" s="119">
        <v>3.8760379999999999</v>
      </c>
      <c r="W30" s="119">
        <v>0</v>
      </c>
      <c r="X30" s="119">
        <v>0</v>
      </c>
      <c r="Y30" s="119">
        <v>0</v>
      </c>
      <c r="Z30" s="119">
        <v>3.8760379999999999</v>
      </c>
      <c r="AA30" s="119">
        <v>3.0600299999999998</v>
      </c>
      <c r="AB30" s="119">
        <v>2.8560279999999998</v>
      </c>
      <c r="AC30" s="119">
        <v>3.7740370000000003</v>
      </c>
      <c r="AD30" s="119">
        <v>3.5700349999999998</v>
      </c>
      <c r="AE30" s="119">
        <v>3.0600299999999998</v>
      </c>
    </row>
    <row r="31" spans="1:31" x14ac:dyDescent="0.3">
      <c r="N31" s="140"/>
      <c r="O31" s="140"/>
      <c r="P31" s="140"/>
      <c r="S31" s="119">
        <v>0</v>
      </c>
      <c r="T31" s="119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  <c r="Z31" s="119">
        <v>3.0600299999999998</v>
      </c>
      <c r="AA31" s="119">
        <v>2.3460229999999997</v>
      </c>
      <c r="AB31" s="119">
        <v>3.5700349999999998</v>
      </c>
      <c r="AC31" s="119">
        <v>3.0600299999999998</v>
      </c>
      <c r="AD31" s="119">
        <v>4.0800400000000003</v>
      </c>
      <c r="AE31" s="119">
        <v>3.0600299999999998</v>
      </c>
    </row>
    <row r="32" spans="1:31" x14ac:dyDescent="0.3">
      <c r="N32" s="140"/>
      <c r="O32" s="140"/>
      <c r="P32" s="140"/>
      <c r="S32" s="119">
        <v>0</v>
      </c>
      <c r="T32" s="119">
        <v>0</v>
      </c>
      <c r="U32" s="119">
        <v>0</v>
      </c>
      <c r="V32" s="119">
        <v>0</v>
      </c>
      <c r="W32" s="119">
        <v>0</v>
      </c>
      <c r="X32" s="119">
        <v>0</v>
      </c>
      <c r="Y32" s="119">
        <v>0</v>
      </c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2.3460229999999997</v>
      </c>
    </row>
    <row r="33" spans="19:31" x14ac:dyDescent="0.3">
      <c r="S33" s="119">
        <v>0</v>
      </c>
      <c r="T33" s="119">
        <v>0</v>
      </c>
      <c r="U33" s="119">
        <v>0</v>
      </c>
      <c r="V33" s="119">
        <v>4.2840420000000003</v>
      </c>
      <c r="W33" s="119">
        <v>0</v>
      </c>
      <c r="X33" s="119">
        <v>0</v>
      </c>
      <c r="Y33" s="119">
        <v>0</v>
      </c>
      <c r="Z33" s="119">
        <v>4.2840420000000003</v>
      </c>
      <c r="AA33" s="119">
        <v>3.2640320000000003</v>
      </c>
      <c r="AB33" s="119">
        <v>0</v>
      </c>
      <c r="AC33" s="119">
        <v>0</v>
      </c>
      <c r="AD33" s="119">
        <v>0</v>
      </c>
      <c r="AE33" s="119">
        <v>3.4680339999999998</v>
      </c>
    </row>
    <row r="34" spans="19:31" x14ac:dyDescent="0.3">
      <c r="S34" s="119">
        <v>8.3640819999999998</v>
      </c>
      <c r="T34" s="119">
        <v>14.484141999999999</v>
      </c>
      <c r="U34" s="119">
        <v>32.946323</v>
      </c>
      <c r="V34" s="119">
        <v>5.9160579999999996</v>
      </c>
      <c r="W34" s="119">
        <v>28.560279999999999</v>
      </c>
      <c r="X34" s="119">
        <v>29.070284999999998</v>
      </c>
      <c r="Y34" s="119">
        <v>20.400200000000002</v>
      </c>
      <c r="Z34" s="119">
        <v>2.1420210000000002</v>
      </c>
      <c r="AA34" s="119">
        <v>3.0600299999999998</v>
      </c>
      <c r="AB34" s="119">
        <v>0</v>
      </c>
      <c r="AC34" s="119">
        <v>0</v>
      </c>
      <c r="AD34" s="119">
        <v>0</v>
      </c>
      <c r="AE34" s="119">
        <v>0</v>
      </c>
    </row>
    <row r="35" spans="19:31" x14ac:dyDescent="0.3">
      <c r="S35" s="119">
        <v>0</v>
      </c>
      <c r="T35" s="119">
        <v>0</v>
      </c>
      <c r="U35" s="119">
        <v>0</v>
      </c>
      <c r="V35" s="119">
        <v>3.0600299999999998</v>
      </c>
      <c r="W35" s="119">
        <v>0</v>
      </c>
      <c r="X35" s="119">
        <v>0</v>
      </c>
      <c r="Y35" s="119">
        <v>0</v>
      </c>
      <c r="Z35" s="119">
        <v>0</v>
      </c>
      <c r="AA35" s="119">
        <v>3.8760379999999999</v>
      </c>
      <c r="AB35" s="119">
        <v>2.8560279999999998</v>
      </c>
      <c r="AC35" s="119">
        <v>2.2440220000000002</v>
      </c>
      <c r="AD35" s="119">
        <v>0</v>
      </c>
      <c r="AE35" s="119">
        <v>3.4680339999999998</v>
      </c>
    </row>
    <row r="36" spans="19:31" x14ac:dyDescent="0.3">
      <c r="S36" s="119">
        <v>0</v>
      </c>
      <c r="T36" s="119">
        <v>0</v>
      </c>
      <c r="U36" s="119">
        <v>0</v>
      </c>
      <c r="V36" s="119">
        <v>28.050274999999999</v>
      </c>
      <c r="W36" s="119">
        <v>0</v>
      </c>
      <c r="X36" s="119">
        <v>0</v>
      </c>
      <c r="Y36" s="119">
        <v>0</v>
      </c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</row>
    <row r="37" spans="19:31" x14ac:dyDescent="0.3">
      <c r="S37" s="119">
        <v>0</v>
      </c>
      <c r="T37" s="119">
        <v>0</v>
      </c>
      <c r="U37" s="119">
        <v>0</v>
      </c>
      <c r="V37" s="119">
        <v>13.770135</v>
      </c>
      <c r="W37" s="119">
        <v>0</v>
      </c>
      <c r="X37" s="119">
        <v>0</v>
      </c>
      <c r="Y37" s="119">
        <v>0</v>
      </c>
      <c r="Z37" s="119">
        <v>8.1600800000000007</v>
      </c>
      <c r="AA37" s="119">
        <v>5.3040520000000004</v>
      </c>
      <c r="AB37" s="119">
        <v>3.6720360000000003</v>
      </c>
      <c r="AC37" s="119">
        <v>2.8560279999999998</v>
      </c>
      <c r="AD37" s="119">
        <v>4.0800400000000003</v>
      </c>
      <c r="AE37" s="119">
        <v>4.0800400000000003</v>
      </c>
    </row>
    <row r="38" spans="19:31" x14ac:dyDescent="0.3">
      <c r="S38" s="119">
        <v>0</v>
      </c>
      <c r="T38" s="119">
        <v>0</v>
      </c>
      <c r="U38" s="119">
        <v>0</v>
      </c>
      <c r="V38" s="119">
        <v>0</v>
      </c>
      <c r="W38" s="119">
        <v>0</v>
      </c>
      <c r="X38" s="119">
        <v>0</v>
      </c>
      <c r="Y38" s="119">
        <v>0</v>
      </c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4.0800400000000003</v>
      </c>
    </row>
    <row r="39" spans="19:31" x14ac:dyDescent="0.3">
      <c r="S39" s="119">
        <v>0</v>
      </c>
      <c r="T39" s="119">
        <v>20.502201000000003</v>
      </c>
      <c r="U39" s="119">
        <v>12.444122</v>
      </c>
      <c r="V39" s="119">
        <v>0</v>
      </c>
      <c r="W39" s="119">
        <v>13.872135999999999</v>
      </c>
      <c r="X39" s="119">
        <v>15.30015</v>
      </c>
      <c r="Y39" s="119">
        <v>15.096148000000001</v>
      </c>
      <c r="Z39" s="119">
        <v>0</v>
      </c>
      <c r="AA39" s="119">
        <v>0</v>
      </c>
      <c r="AB39" s="119">
        <v>0</v>
      </c>
      <c r="AC39" s="119">
        <v>0</v>
      </c>
      <c r="AD39" s="119">
        <v>0</v>
      </c>
      <c r="AE39" s="119">
        <v>0</v>
      </c>
    </row>
  </sheetData>
  <mergeCells count="12">
    <mergeCell ref="N32:P32"/>
    <mergeCell ref="A1:Q1"/>
    <mergeCell ref="A2:Q2"/>
    <mergeCell ref="A4:A5"/>
    <mergeCell ref="B4:C5"/>
    <mergeCell ref="D4:P4"/>
    <mergeCell ref="Q4:Q5"/>
    <mergeCell ref="B6:C6"/>
    <mergeCell ref="N25:P25"/>
    <mergeCell ref="N26:P26"/>
    <mergeCell ref="N30:P30"/>
    <mergeCell ref="N31:P31"/>
  </mergeCells>
  <pageMargins left="0.7" right="0.7" top="0.75" bottom="0.75" header="0.3" footer="0.3"/>
  <pageSetup paperSize="10000" scale="86" fitToWidth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A3ED-8239-4B85-BA77-F21F3DE90082}">
  <sheetPr>
    <pageSetUpPr fitToPage="1"/>
  </sheetPr>
  <dimension ref="A1:AJ40"/>
  <sheetViews>
    <sheetView zoomScale="70" zoomScaleNormal="70" zoomScaleSheetLayoutView="96" workbookViewId="0">
      <selection activeCell="D5" sqref="D5:P5"/>
    </sheetView>
  </sheetViews>
  <sheetFormatPr defaultRowHeight="14.4" x14ac:dyDescent="0.3"/>
  <cols>
    <col min="3" max="3" width="16.44140625" customWidth="1"/>
    <col min="4" max="4" width="15" bestFit="1" customWidth="1"/>
    <col min="5" max="16" width="16.6640625" bestFit="1" customWidth="1"/>
    <col min="17" max="17" width="19" bestFit="1" customWidth="1"/>
    <col min="19" max="19" width="11.109375" style="126" bestFit="1" customWidth="1"/>
    <col min="20" max="23" width="8.88671875" style="126"/>
    <col min="24" max="24" width="13.33203125" style="126" bestFit="1" customWidth="1"/>
    <col min="25" max="34" width="8.88671875" style="126"/>
    <col min="35" max="35" width="9.44140625" bestFit="1" customWidth="1"/>
  </cols>
  <sheetData>
    <row r="1" spans="1:36" x14ac:dyDescent="0.3">
      <c r="A1" s="150" t="s">
        <v>138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36" x14ac:dyDescent="0.3">
      <c r="A2" s="150" t="s">
        <v>131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36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36" x14ac:dyDescent="0.3">
      <c r="A4" s="151" t="s">
        <v>18</v>
      </c>
      <c r="B4" s="153" t="s">
        <v>92</v>
      </c>
      <c r="C4" s="154"/>
      <c r="D4" s="151" t="s">
        <v>93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 t="s">
        <v>136</v>
      </c>
    </row>
    <row r="5" spans="1:36" ht="30" customHeight="1" x14ac:dyDescent="0.3">
      <c r="A5" s="152"/>
      <c r="B5" s="155"/>
      <c r="C5" s="156"/>
      <c r="D5" s="37" t="s">
        <v>142</v>
      </c>
      <c r="E5" s="37" t="s">
        <v>146</v>
      </c>
      <c r="F5" s="37" t="s">
        <v>147</v>
      </c>
      <c r="G5" s="38" t="s">
        <v>148</v>
      </c>
      <c r="H5" s="37" t="s">
        <v>143</v>
      </c>
      <c r="I5" s="38" t="s">
        <v>149</v>
      </c>
      <c r="J5" s="38" t="s">
        <v>150</v>
      </c>
      <c r="K5" s="37" t="s">
        <v>151</v>
      </c>
      <c r="L5" s="37" t="s">
        <v>152</v>
      </c>
      <c r="M5" s="37" t="s">
        <v>153</v>
      </c>
      <c r="N5" s="38" t="s">
        <v>154</v>
      </c>
      <c r="O5" s="37" t="s">
        <v>155</v>
      </c>
      <c r="P5" s="37" t="s">
        <v>156</v>
      </c>
      <c r="Q5" s="152"/>
      <c r="X5" s="126" t="s">
        <v>137</v>
      </c>
    </row>
    <row r="6" spans="1:36" x14ac:dyDescent="0.3">
      <c r="A6" s="39">
        <v>1</v>
      </c>
      <c r="B6" s="157">
        <v>2</v>
      </c>
      <c r="C6" s="158"/>
      <c r="D6" s="39">
        <v>3</v>
      </c>
      <c r="E6" s="40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39">
        <v>10</v>
      </c>
      <c r="L6" s="39">
        <v>11</v>
      </c>
      <c r="M6" s="39">
        <v>12</v>
      </c>
      <c r="N6" s="39">
        <v>13</v>
      </c>
      <c r="O6" s="39">
        <v>14</v>
      </c>
      <c r="P6" s="39">
        <v>15</v>
      </c>
      <c r="Q6" s="39">
        <v>16</v>
      </c>
    </row>
    <row r="7" spans="1:36" x14ac:dyDescent="0.3">
      <c r="A7" s="44"/>
      <c r="B7" s="45" t="s">
        <v>129</v>
      </c>
      <c r="C7" s="46"/>
      <c r="D7" s="135">
        <f>SUM(D8:D22)</f>
        <v>1133289640</v>
      </c>
      <c r="E7" s="135">
        <f t="shared" ref="E7:O7" si="0">SUM(E8:E22)</f>
        <v>3923710330.0000005</v>
      </c>
      <c r="F7" s="135">
        <f t="shared" si="0"/>
        <v>3228483220</v>
      </c>
      <c r="G7" s="135">
        <f t="shared" si="0"/>
        <v>4623236502</v>
      </c>
      <c r="H7" s="135">
        <f t="shared" si="0"/>
        <v>3495093775</v>
      </c>
      <c r="I7" s="135">
        <f t="shared" si="0"/>
        <v>3982852655</v>
      </c>
      <c r="J7" s="135">
        <f t="shared" si="0"/>
        <v>3799596780</v>
      </c>
      <c r="K7" s="135">
        <f t="shared" si="0"/>
        <v>2675775305.5</v>
      </c>
      <c r="L7" s="135">
        <f t="shared" si="0"/>
        <v>3078538362</v>
      </c>
      <c r="M7" s="135">
        <f t="shared" si="0"/>
        <v>2260039141.5</v>
      </c>
      <c r="N7" s="135">
        <f t="shared" si="0"/>
        <v>1394994843</v>
      </c>
      <c r="O7" s="135">
        <f t="shared" si="0"/>
        <v>1379545270</v>
      </c>
      <c r="P7" s="135">
        <f>SUM(P8:P22)</f>
        <v>1640588291</v>
      </c>
      <c r="Q7" s="135">
        <f>SUM(Q8:Q22)</f>
        <v>36615744115</v>
      </c>
    </row>
    <row r="8" spans="1:36" x14ac:dyDescent="0.3">
      <c r="A8" s="90"/>
      <c r="B8" s="91">
        <v>1</v>
      </c>
      <c r="C8" s="92" t="s">
        <v>114</v>
      </c>
      <c r="D8" s="136">
        <v>0</v>
      </c>
      <c r="E8" s="136">
        <v>0</v>
      </c>
      <c r="F8" s="136">
        <v>0</v>
      </c>
      <c r="G8" s="136">
        <f>3468.034*X8</f>
        <v>43350425</v>
      </c>
      <c r="H8" s="136">
        <v>0</v>
      </c>
      <c r="I8" s="136">
        <v>0</v>
      </c>
      <c r="J8" s="136">
        <v>0</v>
      </c>
      <c r="K8" s="136">
        <f>2754.027*X8</f>
        <v>34425337.5</v>
      </c>
      <c r="L8" s="136">
        <f>3060.03*X8</f>
        <v>38250375</v>
      </c>
      <c r="M8" s="136">
        <f>2550.025*X8</f>
        <v>31875312.5</v>
      </c>
      <c r="N8" s="136">
        <f>3060.03*X8</f>
        <v>38250375</v>
      </c>
      <c r="O8" s="136">
        <f>2856.028*Z8</f>
        <v>35700350</v>
      </c>
      <c r="P8" s="136">
        <f>2040.02*X8</f>
        <v>25500250</v>
      </c>
      <c r="Q8" s="137">
        <f>SUM(D8:P8)</f>
        <v>247352425</v>
      </c>
      <c r="S8" s="127"/>
      <c r="T8" s="127"/>
      <c r="U8" s="127"/>
      <c r="V8" s="127"/>
      <c r="W8" s="127"/>
      <c r="X8" s="128">
        <v>12500</v>
      </c>
      <c r="Y8" s="128">
        <v>12500</v>
      </c>
      <c r="Z8" s="128">
        <v>12500</v>
      </c>
      <c r="AA8" s="128">
        <v>12500</v>
      </c>
      <c r="AB8" s="128">
        <v>12500</v>
      </c>
      <c r="AC8" s="128">
        <v>12500</v>
      </c>
      <c r="AD8" s="128">
        <v>12500</v>
      </c>
      <c r="AE8" s="128">
        <v>12500</v>
      </c>
      <c r="AF8" s="128">
        <v>12500</v>
      </c>
      <c r="AG8" s="128">
        <v>12500</v>
      </c>
      <c r="AH8" s="128">
        <v>12500</v>
      </c>
      <c r="AI8" s="128">
        <v>12500</v>
      </c>
      <c r="AJ8" s="128">
        <v>12500</v>
      </c>
    </row>
    <row r="9" spans="1:36" x14ac:dyDescent="0.3">
      <c r="A9" s="94"/>
      <c r="B9" s="95">
        <v>2</v>
      </c>
      <c r="C9" s="96" t="s">
        <v>115</v>
      </c>
      <c r="D9" s="138">
        <f>D25*X9</f>
        <v>734407200.00000012</v>
      </c>
      <c r="E9" s="138">
        <f t="shared" ref="E9:P9" si="1">E25*Y9</f>
        <v>779956470.00000012</v>
      </c>
      <c r="F9" s="138">
        <f t="shared" si="1"/>
        <v>770776380.00000012</v>
      </c>
      <c r="G9" s="138">
        <f t="shared" si="1"/>
        <v>0</v>
      </c>
      <c r="H9" s="138">
        <f t="shared" si="1"/>
        <v>995864175</v>
      </c>
      <c r="I9" s="138">
        <f t="shared" si="1"/>
        <v>1145622555</v>
      </c>
      <c r="J9" s="138">
        <f t="shared" si="1"/>
        <v>1064890440</v>
      </c>
      <c r="K9" s="138">
        <f t="shared" si="1"/>
        <v>312123059.99999994</v>
      </c>
      <c r="L9" s="138">
        <f t="shared" si="1"/>
        <v>307533015</v>
      </c>
      <c r="M9" s="138">
        <f t="shared" si="1"/>
        <v>0</v>
      </c>
      <c r="N9" s="138">
        <f t="shared" si="1"/>
        <v>0</v>
      </c>
      <c r="O9" s="138">
        <f t="shared" si="1"/>
        <v>450000000</v>
      </c>
      <c r="P9" s="138">
        <f t="shared" si="1"/>
        <v>900000000</v>
      </c>
      <c r="Q9" s="139">
        <f t="shared" ref="Q9:Q22" si="2">SUM(D9:P9)</f>
        <v>7461173295</v>
      </c>
      <c r="S9" s="127"/>
      <c r="T9" s="127"/>
      <c r="U9" s="127"/>
      <c r="V9" s="127"/>
      <c r="W9" s="127"/>
      <c r="X9" s="128">
        <v>45000</v>
      </c>
      <c r="Y9" s="128">
        <v>45000</v>
      </c>
      <c r="Z9" s="128">
        <v>45000</v>
      </c>
      <c r="AA9" s="128">
        <v>45000</v>
      </c>
      <c r="AB9" s="128">
        <v>45000</v>
      </c>
      <c r="AC9" s="128">
        <v>45000</v>
      </c>
      <c r="AD9" s="128">
        <v>45000</v>
      </c>
      <c r="AE9" s="128">
        <v>45000</v>
      </c>
      <c r="AF9" s="128">
        <v>45000</v>
      </c>
      <c r="AG9" s="128">
        <v>45000</v>
      </c>
      <c r="AH9" s="128">
        <v>45000</v>
      </c>
      <c r="AI9" s="128">
        <v>45000</v>
      </c>
      <c r="AJ9" s="128">
        <v>45000</v>
      </c>
    </row>
    <row r="10" spans="1:36" x14ac:dyDescent="0.3">
      <c r="A10" s="94"/>
      <c r="B10" s="95">
        <v>3</v>
      </c>
      <c r="C10" s="96" t="s">
        <v>116</v>
      </c>
      <c r="D10" s="138">
        <f>D26*X10</f>
        <v>150000000</v>
      </c>
      <c r="E10" s="138">
        <f t="shared" ref="E10:P22" si="3">E26*Y10</f>
        <v>90000000</v>
      </c>
      <c r="F10" s="138">
        <f t="shared" si="3"/>
        <v>0</v>
      </c>
      <c r="G10" s="138">
        <f t="shared" si="3"/>
        <v>538331160.00000012</v>
      </c>
      <c r="H10" s="138">
        <f t="shared" si="3"/>
        <v>0</v>
      </c>
      <c r="I10" s="138">
        <f t="shared" si="3"/>
        <v>0</v>
      </c>
      <c r="J10" s="138">
        <f t="shared" si="3"/>
        <v>150000000</v>
      </c>
      <c r="K10" s="138">
        <f t="shared" si="3"/>
        <v>296822909.99999994</v>
      </c>
      <c r="L10" s="138">
        <f t="shared" si="3"/>
        <v>306003000</v>
      </c>
      <c r="M10" s="138">
        <f t="shared" si="3"/>
        <v>211800900.00000003</v>
      </c>
      <c r="N10" s="138">
        <f t="shared" si="3"/>
        <v>201000000</v>
      </c>
      <c r="O10" s="138">
        <f t="shared" si="3"/>
        <v>91800899.999999985</v>
      </c>
      <c r="P10" s="138">
        <f t="shared" si="3"/>
        <v>107101050</v>
      </c>
      <c r="Q10" s="139">
        <f t="shared" si="2"/>
        <v>2142859920</v>
      </c>
      <c r="S10" s="127"/>
      <c r="T10" s="127"/>
      <c r="U10" s="127"/>
      <c r="V10" s="127"/>
      <c r="W10" s="127"/>
      <c r="X10" s="128">
        <v>30000</v>
      </c>
      <c r="Y10" s="128">
        <v>30000</v>
      </c>
      <c r="Z10" s="128">
        <v>30000</v>
      </c>
      <c r="AA10" s="128">
        <v>30000</v>
      </c>
      <c r="AB10" s="128">
        <v>30000</v>
      </c>
      <c r="AC10" s="128">
        <v>30000</v>
      </c>
      <c r="AD10" s="128">
        <v>30000</v>
      </c>
      <c r="AE10" s="128">
        <v>30000</v>
      </c>
      <c r="AF10" s="128">
        <v>30000</v>
      </c>
      <c r="AG10" s="128">
        <v>30000</v>
      </c>
      <c r="AH10" s="128">
        <v>30000</v>
      </c>
      <c r="AI10" s="128">
        <v>30000</v>
      </c>
      <c r="AJ10" s="128">
        <v>30000</v>
      </c>
    </row>
    <row r="11" spans="1:36" x14ac:dyDescent="0.3">
      <c r="A11" s="94"/>
      <c r="B11" s="95">
        <v>4</v>
      </c>
      <c r="C11" s="96" t="s">
        <v>133</v>
      </c>
      <c r="D11" s="138">
        <f t="shared" ref="D11:D22" si="4">D27*X11</f>
        <v>81600800.000000015</v>
      </c>
      <c r="E11" s="138">
        <f t="shared" si="3"/>
        <v>303806900</v>
      </c>
      <c r="F11" s="138">
        <f t="shared" si="3"/>
        <v>385485740</v>
      </c>
      <c r="G11" s="138">
        <f t="shared" si="3"/>
        <v>0</v>
      </c>
      <c r="H11" s="138">
        <f t="shared" si="3"/>
        <v>383367679.99999994</v>
      </c>
      <c r="I11" s="138">
        <f t="shared" si="3"/>
        <v>453806400</v>
      </c>
      <c r="J11" s="138">
        <f t="shared" si="3"/>
        <v>465164580</v>
      </c>
      <c r="K11" s="138">
        <f t="shared" si="3"/>
        <v>400000000</v>
      </c>
      <c r="L11" s="138">
        <f t="shared" si="3"/>
        <v>100000000</v>
      </c>
      <c r="M11" s="138">
        <f t="shared" si="3"/>
        <v>0</v>
      </c>
      <c r="N11" s="138">
        <f t="shared" si="3"/>
        <v>200000000</v>
      </c>
      <c r="O11" s="138">
        <f t="shared" si="3"/>
        <v>300000000</v>
      </c>
      <c r="P11" s="138">
        <f t="shared" si="3"/>
        <v>0</v>
      </c>
      <c r="Q11" s="139">
        <f t="shared" si="2"/>
        <v>3073232100</v>
      </c>
      <c r="S11" s="127"/>
      <c r="T11" s="127"/>
      <c r="U11" s="127"/>
      <c r="V11" s="127"/>
      <c r="W11" s="127"/>
      <c r="X11" s="128">
        <v>20000</v>
      </c>
      <c r="Y11" s="128">
        <v>20000</v>
      </c>
      <c r="Z11" s="128">
        <v>20000</v>
      </c>
      <c r="AA11" s="128">
        <v>20000</v>
      </c>
      <c r="AB11" s="128">
        <v>20000</v>
      </c>
      <c r="AC11" s="128">
        <v>20000</v>
      </c>
      <c r="AD11" s="128">
        <v>20000</v>
      </c>
      <c r="AE11" s="128">
        <v>20000</v>
      </c>
      <c r="AF11" s="128">
        <v>20000</v>
      </c>
      <c r="AG11" s="128">
        <v>20000</v>
      </c>
      <c r="AH11" s="128">
        <v>20000</v>
      </c>
      <c r="AI11" s="128">
        <v>20000</v>
      </c>
      <c r="AJ11" s="128">
        <v>20000</v>
      </c>
    </row>
    <row r="12" spans="1:36" x14ac:dyDescent="0.3">
      <c r="A12" s="94"/>
      <c r="B12" s="95">
        <v>5</v>
      </c>
      <c r="C12" s="96" t="s">
        <v>117</v>
      </c>
      <c r="D12" s="138">
        <f t="shared" si="4"/>
        <v>0</v>
      </c>
      <c r="E12" s="138">
        <f t="shared" si="3"/>
        <v>0</v>
      </c>
      <c r="F12" s="138">
        <f t="shared" si="3"/>
        <v>0</v>
      </c>
      <c r="G12" s="138">
        <f t="shared" si="3"/>
        <v>281522760</v>
      </c>
      <c r="H12" s="138">
        <f t="shared" si="3"/>
        <v>0</v>
      </c>
      <c r="I12" s="138">
        <f t="shared" si="3"/>
        <v>0</v>
      </c>
      <c r="J12" s="138">
        <f t="shared" si="3"/>
        <v>0</v>
      </c>
      <c r="K12" s="138">
        <f t="shared" si="3"/>
        <v>239294346.00000003</v>
      </c>
      <c r="L12" s="138">
        <f t="shared" si="3"/>
        <v>309675036</v>
      </c>
      <c r="M12" s="138">
        <f t="shared" si="3"/>
        <v>175951725</v>
      </c>
      <c r="N12" s="138">
        <f t="shared" si="3"/>
        <v>572429612</v>
      </c>
      <c r="O12" s="138">
        <f t="shared" si="3"/>
        <v>93840920.000000015</v>
      </c>
      <c r="P12" s="138">
        <f t="shared" si="3"/>
        <v>58650575</v>
      </c>
      <c r="Q12" s="139">
        <f t="shared" si="2"/>
        <v>1731364974</v>
      </c>
      <c r="S12" s="127"/>
      <c r="T12" s="127"/>
      <c r="U12" s="127"/>
      <c r="V12" s="127"/>
      <c r="W12" s="127"/>
      <c r="X12" s="128">
        <v>23000</v>
      </c>
      <c r="Y12" s="128">
        <v>23000</v>
      </c>
      <c r="Z12" s="128">
        <v>23000</v>
      </c>
      <c r="AA12" s="128">
        <v>23000</v>
      </c>
      <c r="AB12" s="128">
        <v>23000</v>
      </c>
      <c r="AC12" s="128">
        <v>23000</v>
      </c>
      <c r="AD12" s="128">
        <v>23000</v>
      </c>
      <c r="AE12" s="128">
        <v>23000</v>
      </c>
      <c r="AF12" s="128">
        <v>23000</v>
      </c>
      <c r="AG12" s="128">
        <v>23000</v>
      </c>
      <c r="AH12" s="128">
        <v>23000</v>
      </c>
      <c r="AI12" s="128">
        <v>23000</v>
      </c>
      <c r="AJ12" s="128">
        <v>23000</v>
      </c>
    </row>
    <row r="13" spans="1:36" x14ac:dyDescent="0.3">
      <c r="A13" s="94"/>
      <c r="B13" s="95">
        <v>6</v>
      </c>
      <c r="C13" s="96" t="s">
        <v>118</v>
      </c>
      <c r="D13" s="138">
        <f t="shared" si="4"/>
        <v>0</v>
      </c>
      <c r="E13" s="138">
        <f t="shared" si="3"/>
        <v>0</v>
      </c>
      <c r="F13" s="138">
        <f t="shared" si="3"/>
        <v>0</v>
      </c>
      <c r="G13" s="138">
        <f t="shared" si="3"/>
        <v>77520760</v>
      </c>
      <c r="H13" s="138">
        <f t="shared" si="3"/>
        <v>0</v>
      </c>
      <c r="I13" s="138">
        <f t="shared" si="3"/>
        <v>0</v>
      </c>
      <c r="J13" s="138">
        <f t="shared" si="3"/>
        <v>0</v>
      </c>
      <c r="K13" s="138">
        <f t="shared" si="3"/>
        <v>77520760</v>
      </c>
      <c r="L13" s="138">
        <f t="shared" si="3"/>
        <v>61200599.999999993</v>
      </c>
      <c r="M13" s="138">
        <f t="shared" si="3"/>
        <v>57120559.999999993</v>
      </c>
      <c r="N13" s="138">
        <f t="shared" si="3"/>
        <v>75480740</v>
      </c>
      <c r="O13" s="138">
        <f t="shared" si="3"/>
        <v>71400700</v>
      </c>
      <c r="P13" s="138">
        <f t="shared" si="3"/>
        <v>61200599.999999993</v>
      </c>
      <c r="Q13" s="139">
        <f t="shared" si="2"/>
        <v>481444720</v>
      </c>
      <c r="S13" s="127"/>
      <c r="T13" s="127"/>
      <c r="U13" s="127"/>
      <c r="V13" s="127"/>
      <c r="W13" s="127"/>
      <c r="X13" s="128">
        <v>20000</v>
      </c>
      <c r="Y13" s="128">
        <v>20000</v>
      </c>
      <c r="Z13" s="128">
        <v>20000</v>
      </c>
      <c r="AA13" s="128">
        <v>20000</v>
      </c>
      <c r="AB13" s="128">
        <v>20000</v>
      </c>
      <c r="AC13" s="128">
        <v>20000</v>
      </c>
      <c r="AD13" s="128">
        <v>20000</v>
      </c>
      <c r="AE13" s="128">
        <v>20000</v>
      </c>
      <c r="AF13" s="128">
        <v>20000</v>
      </c>
      <c r="AG13" s="128">
        <v>20000</v>
      </c>
      <c r="AH13" s="128">
        <v>20000</v>
      </c>
      <c r="AI13" s="128">
        <v>20000</v>
      </c>
      <c r="AJ13" s="128">
        <v>20000</v>
      </c>
    </row>
    <row r="14" spans="1:36" x14ac:dyDescent="0.3">
      <c r="A14" s="94"/>
      <c r="B14" s="95">
        <v>7</v>
      </c>
      <c r="C14" s="96" t="s">
        <v>119</v>
      </c>
      <c r="D14" s="138">
        <f t="shared" si="4"/>
        <v>0</v>
      </c>
      <c r="E14" s="138">
        <f t="shared" si="3"/>
        <v>0</v>
      </c>
      <c r="F14" s="138">
        <f t="shared" si="3"/>
        <v>0</v>
      </c>
      <c r="G14" s="138">
        <f t="shared" si="3"/>
        <v>0</v>
      </c>
      <c r="H14" s="138">
        <f t="shared" si="3"/>
        <v>0</v>
      </c>
      <c r="I14" s="138">
        <f t="shared" si="3"/>
        <v>0</v>
      </c>
      <c r="J14" s="138">
        <f t="shared" si="3"/>
        <v>0</v>
      </c>
      <c r="K14" s="138">
        <f t="shared" si="3"/>
        <v>61200599.999999993</v>
      </c>
      <c r="L14" s="138">
        <f t="shared" si="3"/>
        <v>46920459.999999993</v>
      </c>
      <c r="M14" s="138">
        <f t="shared" si="3"/>
        <v>71400700</v>
      </c>
      <c r="N14" s="138">
        <f t="shared" si="3"/>
        <v>61200599.999999993</v>
      </c>
      <c r="O14" s="138">
        <f t="shared" si="3"/>
        <v>81600800.000000015</v>
      </c>
      <c r="P14" s="138">
        <f t="shared" si="3"/>
        <v>61200599.999999993</v>
      </c>
      <c r="Q14" s="139">
        <f t="shared" si="2"/>
        <v>383523760</v>
      </c>
      <c r="S14" s="127"/>
      <c r="T14" s="127"/>
      <c r="U14" s="127"/>
      <c r="V14" s="127"/>
      <c r="W14" s="127"/>
      <c r="X14" s="128">
        <v>20000</v>
      </c>
      <c r="Y14" s="128">
        <v>20000</v>
      </c>
      <c r="Z14" s="128">
        <v>20000</v>
      </c>
      <c r="AA14" s="128">
        <v>20000</v>
      </c>
      <c r="AB14" s="128">
        <v>20000</v>
      </c>
      <c r="AC14" s="128">
        <v>20000</v>
      </c>
      <c r="AD14" s="128">
        <v>20000</v>
      </c>
      <c r="AE14" s="128">
        <v>20000</v>
      </c>
      <c r="AF14" s="128">
        <v>20000</v>
      </c>
      <c r="AG14" s="128">
        <v>20000</v>
      </c>
      <c r="AH14" s="128">
        <v>20000</v>
      </c>
      <c r="AI14" s="128">
        <v>20000</v>
      </c>
      <c r="AJ14" s="128">
        <v>20000</v>
      </c>
    </row>
    <row r="15" spans="1:36" x14ac:dyDescent="0.3">
      <c r="A15" s="94"/>
      <c r="B15" s="95">
        <v>8</v>
      </c>
      <c r="C15" s="99" t="s">
        <v>120</v>
      </c>
      <c r="D15" s="138">
        <f t="shared" si="4"/>
        <v>0</v>
      </c>
      <c r="E15" s="138">
        <f t="shared" si="3"/>
        <v>0</v>
      </c>
      <c r="F15" s="138">
        <f t="shared" si="3"/>
        <v>0</v>
      </c>
      <c r="G15" s="138">
        <f t="shared" si="3"/>
        <v>0</v>
      </c>
      <c r="H15" s="138">
        <f t="shared" si="3"/>
        <v>0</v>
      </c>
      <c r="I15" s="138">
        <f t="shared" si="3"/>
        <v>0</v>
      </c>
      <c r="J15" s="138">
        <f t="shared" si="3"/>
        <v>0</v>
      </c>
      <c r="K15" s="138">
        <f t="shared" si="3"/>
        <v>0</v>
      </c>
      <c r="L15" s="138">
        <f t="shared" si="3"/>
        <v>0</v>
      </c>
      <c r="M15" s="138">
        <f t="shared" si="3"/>
        <v>0</v>
      </c>
      <c r="N15" s="138">
        <f t="shared" si="3"/>
        <v>0</v>
      </c>
      <c r="O15" s="138">
        <f t="shared" si="3"/>
        <v>0</v>
      </c>
      <c r="P15" s="138">
        <f t="shared" si="3"/>
        <v>46920459.999999993</v>
      </c>
      <c r="Q15" s="139">
        <f t="shared" si="2"/>
        <v>46920459.999999993</v>
      </c>
      <c r="S15" s="127"/>
      <c r="T15" s="127"/>
      <c r="U15" s="127"/>
      <c r="V15" s="127"/>
      <c r="W15" s="127"/>
      <c r="X15" s="128">
        <v>20000</v>
      </c>
      <c r="Y15" s="128">
        <v>20000</v>
      </c>
      <c r="Z15" s="128">
        <v>20000</v>
      </c>
      <c r="AA15" s="128">
        <v>20000</v>
      </c>
      <c r="AB15" s="128">
        <v>20000</v>
      </c>
      <c r="AC15" s="128">
        <v>20000</v>
      </c>
      <c r="AD15" s="128">
        <v>20000</v>
      </c>
      <c r="AE15" s="128">
        <v>20000</v>
      </c>
      <c r="AF15" s="128">
        <v>20000</v>
      </c>
      <c r="AG15" s="128">
        <v>20000</v>
      </c>
      <c r="AH15" s="128">
        <v>20000</v>
      </c>
      <c r="AI15" s="128">
        <v>20000</v>
      </c>
      <c r="AJ15" s="128">
        <v>20000</v>
      </c>
    </row>
    <row r="16" spans="1:36" x14ac:dyDescent="0.3">
      <c r="A16" s="94"/>
      <c r="B16" s="95">
        <v>9</v>
      </c>
      <c r="C16" s="96" t="s">
        <v>121</v>
      </c>
      <c r="D16" s="138">
        <f t="shared" si="4"/>
        <v>0</v>
      </c>
      <c r="E16" s="138">
        <f t="shared" si="3"/>
        <v>0</v>
      </c>
      <c r="F16" s="138">
        <f t="shared" si="3"/>
        <v>0</v>
      </c>
      <c r="G16" s="138">
        <f t="shared" si="3"/>
        <v>68544672</v>
      </c>
      <c r="H16" s="138">
        <f t="shared" si="3"/>
        <v>0</v>
      </c>
      <c r="I16" s="138">
        <f t="shared" si="3"/>
        <v>0</v>
      </c>
      <c r="J16" s="138">
        <f t="shared" si="3"/>
        <v>0</v>
      </c>
      <c r="K16" s="138">
        <f t="shared" si="3"/>
        <v>68544672</v>
      </c>
      <c r="L16" s="138">
        <f t="shared" si="3"/>
        <v>52224512</v>
      </c>
      <c r="M16" s="138">
        <f t="shared" si="3"/>
        <v>0</v>
      </c>
      <c r="N16" s="138">
        <f t="shared" si="3"/>
        <v>0</v>
      </c>
      <c r="O16" s="138">
        <f t="shared" si="3"/>
        <v>0</v>
      </c>
      <c r="P16" s="138">
        <f t="shared" si="3"/>
        <v>55488543.999999993</v>
      </c>
      <c r="Q16" s="139">
        <f t="shared" si="2"/>
        <v>244802400</v>
      </c>
      <c r="S16" s="127"/>
      <c r="T16" s="127"/>
      <c r="U16" s="127"/>
      <c r="V16" s="127"/>
      <c r="W16" s="127"/>
      <c r="X16" s="128">
        <v>16000</v>
      </c>
      <c r="Y16" s="128">
        <v>16000</v>
      </c>
      <c r="Z16" s="128">
        <v>16000</v>
      </c>
      <c r="AA16" s="128">
        <v>16000</v>
      </c>
      <c r="AB16" s="128">
        <v>16000</v>
      </c>
      <c r="AC16" s="128">
        <v>16000</v>
      </c>
      <c r="AD16" s="128">
        <v>16000</v>
      </c>
      <c r="AE16" s="128">
        <v>16000</v>
      </c>
      <c r="AF16" s="128">
        <v>16000</v>
      </c>
      <c r="AG16" s="128">
        <v>16000</v>
      </c>
      <c r="AH16" s="128">
        <v>16000</v>
      </c>
      <c r="AI16" s="128">
        <v>16000</v>
      </c>
      <c r="AJ16" s="128">
        <v>16000</v>
      </c>
    </row>
    <row r="17" spans="1:36" x14ac:dyDescent="0.3">
      <c r="A17" s="94"/>
      <c r="B17" s="95">
        <v>10</v>
      </c>
      <c r="C17" s="96" t="s">
        <v>122</v>
      </c>
      <c r="D17" s="138">
        <f t="shared" si="4"/>
        <v>167281640</v>
      </c>
      <c r="E17" s="138">
        <f t="shared" si="3"/>
        <v>289682839.99999994</v>
      </c>
      <c r="F17" s="138">
        <f t="shared" si="3"/>
        <v>338926460</v>
      </c>
      <c r="G17" s="138">
        <f t="shared" si="3"/>
        <v>118321160</v>
      </c>
      <c r="H17" s="138">
        <f t="shared" si="3"/>
        <v>371205600</v>
      </c>
      <c r="I17" s="138">
        <f t="shared" si="3"/>
        <v>381405700</v>
      </c>
      <c r="J17" s="138">
        <f t="shared" si="3"/>
        <v>308004000</v>
      </c>
      <c r="K17" s="138">
        <f t="shared" si="3"/>
        <v>42840420</v>
      </c>
      <c r="L17" s="138">
        <f t="shared" si="3"/>
        <v>61200599.999999993</v>
      </c>
      <c r="M17" s="138">
        <f t="shared" si="3"/>
        <v>0</v>
      </c>
      <c r="N17" s="138">
        <f t="shared" si="3"/>
        <v>0</v>
      </c>
      <c r="O17" s="138">
        <f t="shared" si="3"/>
        <v>0</v>
      </c>
      <c r="P17" s="138">
        <f t="shared" si="3"/>
        <v>0</v>
      </c>
      <c r="Q17" s="139">
        <f t="shared" si="2"/>
        <v>2078868420</v>
      </c>
      <c r="S17" s="127"/>
      <c r="T17" s="127"/>
      <c r="U17" s="127"/>
      <c r="V17" s="127"/>
      <c r="W17" s="127"/>
      <c r="X17" s="128">
        <v>20000</v>
      </c>
      <c r="Y17" s="128">
        <v>20000</v>
      </c>
      <c r="Z17" s="128">
        <v>20000</v>
      </c>
      <c r="AA17" s="128">
        <v>20000</v>
      </c>
      <c r="AB17" s="128">
        <v>20000</v>
      </c>
      <c r="AC17" s="128">
        <v>20000</v>
      </c>
      <c r="AD17" s="128">
        <v>20000</v>
      </c>
      <c r="AE17" s="128">
        <v>20000</v>
      </c>
      <c r="AF17" s="128">
        <v>20000</v>
      </c>
      <c r="AG17" s="128">
        <v>20000</v>
      </c>
      <c r="AH17" s="128">
        <v>20000</v>
      </c>
      <c r="AI17" s="128">
        <v>20000</v>
      </c>
      <c r="AJ17" s="128">
        <v>20000</v>
      </c>
    </row>
    <row r="18" spans="1:36" x14ac:dyDescent="0.3">
      <c r="A18" s="94"/>
      <c r="B18" s="95">
        <v>11</v>
      </c>
      <c r="C18" s="96" t="s">
        <v>123</v>
      </c>
      <c r="D18" s="138">
        <f t="shared" si="4"/>
        <v>0</v>
      </c>
      <c r="E18" s="138">
        <f t="shared" si="3"/>
        <v>0</v>
      </c>
      <c r="F18" s="138">
        <f t="shared" si="3"/>
        <v>0</v>
      </c>
      <c r="G18" s="138">
        <f t="shared" si="3"/>
        <v>55080539.999999993</v>
      </c>
      <c r="H18" s="138">
        <f t="shared" si="3"/>
        <v>0</v>
      </c>
      <c r="I18" s="138">
        <f t="shared" si="3"/>
        <v>0</v>
      </c>
      <c r="J18" s="138">
        <f t="shared" si="3"/>
        <v>0</v>
      </c>
      <c r="K18" s="138">
        <f t="shared" si="3"/>
        <v>0</v>
      </c>
      <c r="L18" s="138">
        <f t="shared" si="3"/>
        <v>69768684</v>
      </c>
      <c r="M18" s="138">
        <f t="shared" si="3"/>
        <v>51408503.999999993</v>
      </c>
      <c r="N18" s="138">
        <f t="shared" si="3"/>
        <v>40392396.000000007</v>
      </c>
      <c r="O18" s="138">
        <f t="shared" si="3"/>
        <v>0</v>
      </c>
      <c r="P18" s="138">
        <f t="shared" si="3"/>
        <v>62424611.999999993</v>
      </c>
      <c r="Q18" s="139">
        <f t="shared" si="2"/>
        <v>279074736</v>
      </c>
      <c r="S18" s="127"/>
      <c r="T18" s="127"/>
      <c r="U18" s="127"/>
      <c r="V18" s="127"/>
      <c r="W18" s="127"/>
      <c r="X18" s="128">
        <v>18000</v>
      </c>
      <c r="Y18" s="128">
        <v>18000</v>
      </c>
      <c r="Z18" s="128">
        <v>18000</v>
      </c>
      <c r="AA18" s="128">
        <v>18000</v>
      </c>
      <c r="AB18" s="128">
        <v>18000</v>
      </c>
      <c r="AC18" s="128">
        <v>18000</v>
      </c>
      <c r="AD18" s="128">
        <v>18000</v>
      </c>
      <c r="AE18" s="128">
        <v>18000</v>
      </c>
      <c r="AF18" s="128">
        <v>18000</v>
      </c>
      <c r="AG18" s="128">
        <v>18000</v>
      </c>
      <c r="AH18" s="128">
        <v>18000</v>
      </c>
      <c r="AI18" s="128">
        <v>18000</v>
      </c>
      <c r="AJ18" s="128">
        <v>18000</v>
      </c>
    </row>
    <row r="19" spans="1:36" x14ac:dyDescent="0.3">
      <c r="A19" s="94"/>
      <c r="B19" s="95">
        <v>12</v>
      </c>
      <c r="C19" s="96" t="s">
        <v>124</v>
      </c>
      <c r="D19" s="138">
        <f t="shared" si="4"/>
        <v>0</v>
      </c>
      <c r="E19" s="138">
        <f t="shared" si="3"/>
        <v>0</v>
      </c>
      <c r="F19" s="138">
        <f t="shared" si="3"/>
        <v>0</v>
      </c>
      <c r="G19" s="138">
        <f t="shared" si="3"/>
        <v>841759624.99999988</v>
      </c>
      <c r="H19" s="138">
        <f t="shared" si="3"/>
        <v>0</v>
      </c>
      <c r="I19" s="138">
        <f t="shared" si="3"/>
        <v>0</v>
      </c>
      <c r="J19" s="138">
        <f t="shared" si="3"/>
        <v>0</v>
      </c>
      <c r="K19" s="138">
        <f t="shared" si="3"/>
        <v>0</v>
      </c>
      <c r="L19" s="138">
        <f t="shared" si="3"/>
        <v>0</v>
      </c>
      <c r="M19" s="138">
        <f t="shared" si="3"/>
        <v>0</v>
      </c>
      <c r="N19" s="138">
        <f t="shared" si="3"/>
        <v>0</v>
      </c>
      <c r="O19" s="138">
        <f t="shared" si="3"/>
        <v>0</v>
      </c>
      <c r="P19" s="138">
        <f t="shared" si="3"/>
        <v>0</v>
      </c>
      <c r="Q19" s="139">
        <f t="shared" si="2"/>
        <v>841759624.99999988</v>
      </c>
      <c r="S19" s="127"/>
      <c r="T19" s="127"/>
      <c r="U19" s="127"/>
      <c r="V19" s="127"/>
      <c r="W19" s="127"/>
      <c r="X19" s="128">
        <v>35000</v>
      </c>
      <c r="Y19" s="128">
        <v>35000</v>
      </c>
      <c r="Z19" s="128">
        <v>35000</v>
      </c>
      <c r="AA19" s="128">
        <v>35000</v>
      </c>
      <c r="AB19" s="128">
        <v>35000</v>
      </c>
      <c r="AC19" s="128">
        <v>35000</v>
      </c>
      <c r="AD19" s="128">
        <v>35000</v>
      </c>
      <c r="AE19" s="128">
        <v>35000</v>
      </c>
      <c r="AF19" s="128">
        <v>35000</v>
      </c>
      <c r="AG19" s="128">
        <v>35000</v>
      </c>
      <c r="AH19" s="128">
        <v>35000</v>
      </c>
      <c r="AI19" s="128">
        <v>35000</v>
      </c>
      <c r="AJ19" s="128">
        <v>35000</v>
      </c>
    </row>
    <row r="20" spans="1:36" x14ac:dyDescent="0.3">
      <c r="A20" s="94"/>
      <c r="B20" s="95">
        <v>13</v>
      </c>
      <c r="C20" s="99" t="s">
        <v>125</v>
      </c>
      <c r="D20" s="138">
        <f t="shared" si="4"/>
        <v>0</v>
      </c>
      <c r="E20" s="138">
        <f t="shared" si="3"/>
        <v>0</v>
      </c>
      <c r="F20" s="138">
        <f t="shared" si="3"/>
        <v>0</v>
      </c>
      <c r="G20" s="138">
        <f t="shared" si="3"/>
        <v>550805400</v>
      </c>
      <c r="H20" s="138">
        <f t="shared" si="3"/>
        <v>0</v>
      </c>
      <c r="I20" s="138">
        <f t="shared" si="3"/>
        <v>0</v>
      </c>
      <c r="J20" s="138">
        <f t="shared" si="3"/>
        <v>0</v>
      </c>
      <c r="K20" s="138">
        <f t="shared" si="3"/>
        <v>326403200.00000006</v>
      </c>
      <c r="L20" s="138">
        <f t="shared" si="3"/>
        <v>212162080.00000003</v>
      </c>
      <c r="M20" s="138">
        <f t="shared" si="3"/>
        <v>146881440.00000003</v>
      </c>
      <c r="N20" s="138">
        <f t="shared" si="3"/>
        <v>114241119.99999999</v>
      </c>
      <c r="O20" s="138">
        <f t="shared" si="3"/>
        <v>163201600.00000003</v>
      </c>
      <c r="P20" s="138">
        <f t="shared" si="3"/>
        <v>163201600.00000003</v>
      </c>
      <c r="Q20" s="139">
        <f t="shared" si="2"/>
        <v>1676896440</v>
      </c>
      <c r="S20" s="127"/>
      <c r="T20" s="127"/>
      <c r="U20" s="127"/>
      <c r="V20" s="127"/>
      <c r="W20" s="127"/>
      <c r="X20" s="128">
        <v>40000</v>
      </c>
      <c r="Y20" s="128">
        <v>40000</v>
      </c>
      <c r="Z20" s="128">
        <v>40000</v>
      </c>
      <c r="AA20" s="128">
        <v>40000</v>
      </c>
      <c r="AB20" s="128">
        <v>40000</v>
      </c>
      <c r="AC20" s="128">
        <v>40000</v>
      </c>
      <c r="AD20" s="128">
        <v>40000</v>
      </c>
      <c r="AE20" s="128">
        <v>40000</v>
      </c>
      <c r="AF20" s="128">
        <v>40000</v>
      </c>
      <c r="AG20" s="128">
        <v>40000</v>
      </c>
      <c r="AH20" s="128">
        <v>40000</v>
      </c>
      <c r="AI20" s="128">
        <v>40000</v>
      </c>
      <c r="AJ20" s="128">
        <v>40000</v>
      </c>
    </row>
    <row r="21" spans="1:36" x14ac:dyDescent="0.3">
      <c r="A21" s="94"/>
      <c r="B21" s="95">
        <v>14</v>
      </c>
      <c r="C21" s="99" t="s">
        <v>126</v>
      </c>
      <c r="D21" s="138">
        <f t="shared" si="4"/>
        <v>0</v>
      </c>
      <c r="E21" s="138">
        <f t="shared" si="3"/>
        <v>0</v>
      </c>
      <c r="F21" s="138">
        <f t="shared" si="3"/>
        <v>0</v>
      </c>
      <c r="G21" s="138">
        <f t="shared" si="3"/>
        <v>92000000</v>
      </c>
      <c r="H21" s="138">
        <f t="shared" si="3"/>
        <v>92000000</v>
      </c>
      <c r="I21" s="138">
        <f t="shared" si="3"/>
        <v>46000000</v>
      </c>
      <c r="J21" s="138">
        <f t="shared" si="3"/>
        <v>0</v>
      </c>
      <c r="K21" s="138">
        <f t="shared" si="3"/>
        <v>96600000</v>
      </c>
      <c r="L21" s="138">
        <f t="shared" si="3"/>
        <v>73600000</v>
      </c>
      <c r="M21" s="138">
        <f t="shared" si="3"/>
        <v>73600000</v>
      </c>
      <c r="N21" s="138">
        <f t="shared" si="3"/>
        <v>92000000</v>
      </c>
      <c r="O21" s="138">
        <f t="shared" si="3"/>
        <v>92000000</v>
      </c>
      <c r="P21" s="138">
        <f t="shared" si="3"/>
        <v>98900000</v>
      </c>
      <c r="Q21" s="139">
        <f t="shared" si="2"/>
        <v>756700000</v>
      </c>
      <c r="S21" s="127"/>
      <c r="T21" s="127"/>
      <c r="U21" s="127"/>
      <c r="V21" s="127"/>
      <c r="W21" s="127"/>
      <c r="X21" s="128">
        <v>23000</v>
      </c>
      <c r="Y21" s="128">
        <v>23000</v>
      </c>
      <c r="Z21" s="128">
        <v>23000</v>
      </c>
      <c r="AA21" s="128">
        <v>23000</v>
      </c>
      <c r="AB21" s="128">
        <v>23000</v>
      </c>
      <c r="AC21" s="128">
        <v>23000</v>
      </c>
      <c r="AD21" s="128">
        <v>23000</v>
      </c>
      <c r="AE21" s="128">
        <v>23000</v>
      </c>
      <c r="AF21" s="128">
        <v>23000</v>
      </c>
      <c r="AG21" s="128">
        <v>23000</v>
      </c>
      <c r="AH21" s="128">
        <v>23000</v>
      </c>
      <c r="AI21" s="128">
        <v>23000</v>
      </c>
      <c r="AJ21" s="128">
        <v>23000</v>
      </c>
    </row>
    <row r="22" spans="1:36" x14ac:dyDescent="0.3">
      <c r="A22" s="94"/>
      <c r="B22" s="95">
        <v>15</v>
      </c>
      <c r="C22" s="96" t="s">
        <v>127</v>
      </c>
      <c r="D22" s="138">
        <f t="shared" si="4"/>
        <v>0</v>
      </c>
      <c r="E22" s="138">
        <f t="shared" si="3"/>
        <v>2460264120.0000005</v>
      </c>
      <c r="F22" s="138">
        <f t="shared" si="3"/>
        <v>1733294640</v>
      </c>
      <c r="G22" s="138">
        <f t="shared" si="3"/>
        <v>1956000000</v>
      </c>
      <c r="H22" s="138">
        <f t="shared" si="3"/>
        <v>1652656320</v>
      </c>
      <c r="I22" s="138">
        <f t="shared" si="3"/>
        <v>1956017999.9999998</v>
      </c>
      <c r="J22" s="138">
        <f t="shared" si="3"/>
        <v>1811537760.0000002</v>
      </c>
      <c r="K22" s="138">
        <f t="shared" si="3"/>
        <v>720000000</v>
      </c>
      <c r="L22" s="138">
        <f t="shared" si="3"/>
        <v>1440000000</v>
      </c>
      <c r="M22" s="138">
        <f t="shared" si="3"/>
        <v>1440000000</v>
      </c>
      <c r="N22" s="138">
        <f t="shared" si="3"/>
        <v>0</v>
      </c>
      <c r="O22" s="138">
        <f t="shared" si="3"/>
        <v>0</v>
      </c>
      <c r="P22" s="138">
        <f t="shared" si="3"/>
        <v>0</v>
      </c>
      <c r="Q22" s="139">
        <f t="shared" si="2"/>
        <v>15169770840</v>
      </c>
      <c r="S22" s="127"/>
      <c r="T22" s="127"/>
      <c r="U22" s="127"/>
      <c r="V22" s="127"/>
      <c r="W22" s="127"/>
      <c r="X22" s="128">
        <v>120000</v>
      </c>
      <c r="Y22" s="128">
        <v>120000</v>
      </c>
      <c r="Z22" s="128">
        <v>120000</v>
      </c>
      <c r="AA22" s="128">
        <v>120000</v>
      </c>
      <c r="AB22" s="128">
        <v>120000</v>
      </c>
      <c r="AC22" s="128">
        <v>120000</v>
      </c>
      <c r="AD22" s="128">
        <v>120000</v>
      </c>
      <c r="AE22" s="128">
        <v>120000</v>
      </c>
      <c r="AF22" s="128">
        <v>120000</v>
      </c>
      <c r="AG22" s="128">
        <v>120000</v>
      </c>
      <c r="AH22" s="128">
        <v>120000</v>
      </c>
      <c r="AI22" s="128">
        <v>120000</v>
      </c>
      <c r="AJ22" s="128">
        <v>120000</v>
      </c>
    </row>
    <row r="23" spans="1:36" x14ac:dyDescent="0.3">
      <c r="A23" s="101"/>
      <c r="B23" s="102"/>
      <c r="C23" s="103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5" spans="1:36" x14ac:dyDescent="0.3">
      <c r="A25" s="114"/>
      <c r="B25" s="114"/>
      <c r="C25" s="114"/>
      <c r="D25" s="131">
        <v>16320.160000000002</v>
      </c>
      <c r="E25" s="131">
        <v>17332.366000000002</v>
      </c>
      <c r="F25" s="131">
        <v>17128.364000000001</v>
      </c>
      <c r="G25" s="131">
        <v>0</v>
      </c>
      <c r="H25" s="131">
        <v>22130.314999999999</v>
      </c>
      <c r="I25" s="131">
        <v>25458.279000000002</v>
      </c>
      <c r="J25" s="131">
        <v>23664.232</v>
      </c>
      <c r="K25" s="131">
        <v>6936.0679999999993</v>
      </c>
      <c r="L25" s="131">
        <v>6834.067</v>
      </c>
      <c r="M25" s="131">
        <v>0</v>
      </c>
      <c r="N25" s="131">
        <v>0</v>
      </c>
      <c r="O25" s="131">
        <v>10000</v>
      </c>
      <c r="P25" s="131">
        <v>20000</v>
      </c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</row>
    <row r="26" spans="1:36" x14ac:dyDescent="0.3">
      <c r="A26" s="114"/>
      <c r="B26" s="114"/>
      <c r="C26" s="114"/>
      <c r="D26" s="131">
        <v>5000</v>
      </c>
      <c r="E26" s="131">
        <v>3000</v>
      </c>
      <c r="F26" s="131">
        <v>0</v>
      </c>
      <c r="G26" s="131">
        <v>17944.372000000003</v>
      </c>
      <c r="H26" s="131">
        <v>0</v>
      </c>
      <c r="I26" s="131">
        <v>0</v>
      </c>
      <c r="J26" s="131">
        <v>5000</v>
      </c>
      <c r="K26" s="131">
        <v>9894.0969999999979</v>
      </c>
      <c r="L26" s="131">
        <v>10200.1</v>
      </c>
      <c r="M26" s="131">
        <v>7060.0300000000007</v>
      </c>
      <c r="N26" s="131">
        <v>6700</v>
      </c>
      <c r="O26" s="131">
        <v>3060.0299999999997</v>
      </c>
      <c r="P26" s="131">
        <v>3570.0349999999999</v>
      </c>
      <c r="Q26" s="130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6" x14ac:dyDescent="0.3">
      <c r="A27" s="114"/>
      <c r="B27" s="114"/>
      <c r="C27" s="114"/>
      <c r="D27" s="131">
        <v>4080.0400000000004</v>
      </c>
      <c r="E27" s="131">
        <v>15190.345000000001</v>
      </c>
      <c r="F27" s="131">
        <v>19274.287</v>
      </c>
      <c r="G27" s="131">
        <v>0</v>
      </c>
      <c r="H27" s="131">
        <v>19168.383999999998</v>
      </c>
      <c r="I27" s="131">
        <v>22690.32</v>
      </c>
      <c r="J27" s="131">
        <v>23258.228999999999</v>
      </c>
      <c r="K27" s="131">
        <v>20000</v>
      </c>
      <c r="L27" s="131">
        <v>5000</v>
      </c>
      <c r="M27" s="131">
        <v>0</v>
      </c>
      <c r="N27" s="131">
        <v>10000</v>
      </c>
      <c r="O27" s="131">
        <v>15000</v>
      </c>
      <c r="P27" s="131">
        <v>0</v>
      </c>
      <c r="Q27" s="130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6" x14ac:dyDescent="0.3">
      <c r="A28" s="114"/>
      <c r="B28" s="114"/>
      <c r="C28" s="114"/>
      <c r="D28" s="131">
        <v>0</v>
      </c>
      <c r="E28" s="131">
        <v>0</v>
      </c>
      <c r="F28" s="131">
        <v>0</v>
      </c>
      <c r="G28" s="131">
        <v>12240.119999999999</v>
      </c>
      <c r="H28" s="131">
        <v>0</v>
      </c>
      <c r="I28" s="131">
        <v>0</v>
      </c>
      <c r="J28" s="131">
        <v>0</v>
      </c>
      <c r="K28" s="131">
        <v>10404.102000000001</v>
      </c>
      <c r="L28" s="131">
        <v>13464.132</v>
      </c>
      <c r="M28" s="131">
        <v>7650.0749999999998</v>
      </c>
      <c r="N28" s="131">
        <v>24888.243999999999</v>
      </c>
      <c r="O28" s="131">
        <v>4080.0400000000004</v>
      </c>
      <c r="P28" s="131">
        <v>2550.0250000000001</v>
      </c>
      <c r="Q28" s="130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6" x14ac:dyDescent="0.3">
      <c r="A29" s="114"/>
      <c r="B29" s="114"/>
      <c r="C29" s="114"/>
      <c r="D29" s="131">
        <v>0</v>
      </c>
      <c r="E29" s="131">
        <v>0</v>
      </c>
      <c r="F29" s="131">
        <v>0</v>
      </c>
      <c r="G29" s="131">
        <v>3876.038</v>
      </c>
      <c r="H29" s="131">
        <v>0</v>
      </c>
      <c r="I29" s="131">
        <v>0</v>
      </c>
      <c r="J29" s="131">
        <v>0</v>
      </c>
      <c r="K29" s="131">
        <v>3876.038</v>
      </c>
      <c r="L29" s="131">
        <v>3060.0299999999997</v>
      </c>
      <c r="M29" s="131">
        <v>2856.0279999999998</v>
      </c>
      <c r="N29" s="131">
        <v>3774.0370000000003</v>
      </c>
      <c r="O29" s="131">
        <v>3570.0349999999999</v>
      </c>
      <c r="P29" s="131">
        <v>3060.0299999999997</v>
      </c>
      <c r="Q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6" x14ac:dyDescent="0.3">
      <c r="A30" s="114"/>
      <c r="B30" s="114"/>
      <c r="C30" s="114"/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3060.0299999999997</v>
      </c>
      <c r="L30" s="131">
        <v>2346.0229999999997</v>
      </c>
      <c r="M30" s="131">
        <v>3570.0349999999999</v>
      </c>
      <c r="N30" s="131">
        <v>3060.0299999999997</v>
      </c>
      <c r="O30" s="131">
        <v>4080.0400000000004</v>
      </c>
      <c r="P30" s="131">
        <v>3060.0299999999997</v>
      </c>
      <c r="Q30" s="130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6" x14ac:dyDescent="0.3">
      <c r="A31" s="114"/>
      <c r="B31" s="114"/>
      <c r="C31" s="114"/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2346.0229999999997</v>
      </c>
      <c r="Q31" s="130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6" x14ac:dyDescent="0.3">
      <c r="A32" s="114"/>
      <c r="B32" s="114"/>
      <c r="C32" s="114"/>
      <c r="D32" s="131">
        <v>0</v>
      </c>
      <c r="E32" s="131">
        <v>0</v>
      </c>
      <c r="F32" s="131">
        <v>0</v>
      </c>
      <c r="G32" s="131">
        <v>4284.0420000000004</v>
      </c>
      <c r="H32" s="131">
        <v>0</v>
      </c>
      <c r="I32" s="131">
        <v>0</v>
      </c>
      <c r="J32" s="131">
        <v>0</v>
      </c>
      <c r="K32" s="131">
        <v>4284.0420000000004</v>
      </c>
      <c r="L32" s="131">
        <v>3264.0320000000002</v>
      </c>
      <c r="M32" s="131">
        <v>0</v>
      </c>
      <c r="N32" s="131">
        <v>0</v>
      </c>
      <c r="O32" s="131">
        <v>0</v>
      </c>
      <c r="P32" s="131">
        <v>3468.0339999999997</v>
      </c>
      <c r="Q32" s="130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1:31" x14ac:dyDescent="0.3">
      <c r="A33" s="114"/>
      <c r="B33" s="114"/>
      <c r="C33" s="114"/>
      <c r="D33" s="131">
        <v>8364.0820000000003</v>
      </c>
      <c r="E33" s="131">
        <v>14484.141999999998</v>
      </c>
      <c r="F33" s="131">
        <v>16946.323</v>
      </c>
      <c r="G33" s="131">
        <v>5916.058</v>
      </c>
      <c r="H33" s="131">
        <v>18560.28</v>
      </c>
      <c r="I33" s="131">
        <v>19070.285</v>
      </c>
      <c r="J33" s="131">
        <v>15400.2</v>
      </c>
      <c r="K33" s="131">
        <v>2142.0210000000002</v>
      </c>
      <c r="L33" s="131">
        <v>3060.0299999999997</v>
      </c>
      <c r="M33" s="131">
        <v>0</v>
      </c>
      <c r="N33" s="131">
        <v>0</v>
      </c>
      <c r="O33" s="131">
        <v>0</v>
      </c>
      <c r="P33" s="131">
        <v>0</v>
      </c>
      <c r="Q33" s="130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</row>
    <row r="34" spans="1:31" x14ac:dyDescent="0.3">
      <c r="A34" s="114"/>
      <c r="B34" s="114"/>
      <c r="C34" s="114"/>
      <c r="D34" s="132">
        <v>0</v>
      </c>
      <c r="E34" s="132">
        <v>0</v>
      </c>
      <c r="F34" s="132">
        <v>0</v>
      </c>
      <c r="G34" s="132">
        <v>3060.0299999999997</v>
      </c>
      <c r="H34" s="132">
        <v>0</v>
      </c>
      <c r="I34" s="132">
        <v>0</v>
      </c>
      <c r="J34" s="132">
        <v>0</v>
      </c>
      <c r="K34" s="132">
        <v>0</v>
      </c>
      <c r="L34" s="132">
        <v>3876.038</v>
      </c>
      <c r="M34" s="132">
        <v>2856.0279999999998</v>
      </c>
      <c r="N34" s="132">
        <v>2244.0220000000004</v>
      </c>
      <c r="O34" s="132">
        <v>0</v>
      </c>
      <c r="P34" s="132">
        <v>3468.0339999999997</v>
      </c>
      <c r="Q34" s="130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</row>
    <row r="35" spans="1:31" x14ac:dyDescent="0.3">
      <c r="A35" s="114"/>
      <c r="B35" s="114"/>
      <c r="C35" s="114"/>
      <c r="D35" s="133">
        <v>0</v>
      </c>
      <c r="E35" s="133">
        <v>0</v>
      </c>
      <c r="F35" s="133">
        <v>0</v>
      </c>
      <c r="G35" s="133">
        <v>24050.274999999998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33">
        <v>0</v>
      </c>
      <c r="P35" s="133">
        <v>0</v>
      </c>
      <c r="Q35" s="130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</row>
    <row r="36" spans="1:31" x14ac:dyDescent="0.3">
      <c r="A36" s="114"/>
      <c r="B36" s="114"/>
      <c r="C36" s="114"/>
      <c r="D36" s="133">
        <v>0</v>
      </c>
      <c r="E36" s="133">
        <v>0</v>
      </c>
      <c r="F36" s="133">
        <v>0</v>
      </c>
      <c r="G36" s="133">
        <v>13770.135</v>
      </c>
      <c r="H36" s="133">
        <v>0</v>
      </c>
      <c r="I36" s="133">
        <v>0</v>
      </c>
      <c r="J36" s="133">
        <v>0</v>
      </c>
      <c r="K36" s="133">
        <v>8160.0800000000008</v>
      </c>
      <c r="L36" s="133">
        <v>5304.0520000000006</v>
      </c>
      <c r="M36" s="133">
        <v>3672.0360000000005</v>
      </c>
      <c r="N36" s="133">
        <v>2856.0279999999998</v>
      </c>
      <c r="O36" s="133">
        <v>4080.0400000000004</v>
      </c>
      <c r="P36" s="133">
        <v>4080.0400000000004</v>
      </c>
      <c r="Q36" s="130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</row>
    <row r="37" spans="1:31" x14ac:dyDescent="0.3">
      <c r="A37" s="114"/>
      <c r="B37" s="114"/>
      <c r="C37" s="114"/>
      <c r="D37" s="133">
        <v>0</v>
      </c>
      <c r="E37" s="133">
        <v>0</v>
      </c>
      <c r="F37" s="133">
        <v>0</v>
      </c>
      <c r="G37" s="133">
        <v>4000</v>
      </c>
      <c r="H37" s="133">
        <v>4000</v>
      </c>
      <c r="I37" s="133">
        <v>2000</v>
      </c>
      <c r="J37" s="133">
        <v>0</v>
      </c>
      <c r="K37" s="133">
        <v>4200</v>
      </c>
      <c r="L37" s="133">
        <v>3200</v>
      </c>
      <c r="M37" s="133">
        <v>3200</v>
      </c>
      <c r="N37" s="133">
        <v>4000</v>
      </c>
      <c r="O37" s="133">
        <v>4000</v>
      </c>
      <c r="P37" s="133">
        <v>4300</v>
      </c>
      <c r="Q37" s="130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1:31" x14ac:dyDescent="0.3">
      <c r="A38" s="114"/>
      <c r="B38" s="114"/>
      <c r="C38" s="114"/>
      <c r="D38" s="133">
        <v>0</v>
      </c>
      <c r="E38" s="133">
        <v>20502.201000000005</v>
      </c>
      <c r="F38" s="133">
        <v>14444.121999999999</v>
      </c>
      <c r="G38" s="133">
        <v>16300</v>
      </c>
      <c r="H38" s="133">
        <v>13772.136</v>
      </c>
      <c r="I38" s="133">
        <v>16300.149999999998</v>
      </c>
      <c r="J38" s="133">
        <v>15096.148000000001</v>
      </c>
      <c r="K38" s="133">
        <v>6000</v>
      </c>
      <c r="L38" s="133">
        <v>12000</v>
      </c>
      <c r="M38" s="133">
        <v>12000</v>
      </c>
      <c r="N38" s="133">
        <v>0</v>
      </c>
      <c r="O38" s="133">
        <v>0</v>
      </c>
      <c r="P38" s="133">
        <v>0</v>
      </c>
      <c r="Q38" s="130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</row>
    <row r="39" spans="1:31" x14ac:dyDescent="0.3">
      <c r="A39" s="114"/>
      <c r="B39" s="114"/>
      <c r="C39" s="11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0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</row>
    <row r="40" spans="1:31" x14ac:dyDescent="0.3"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30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</row>
  </sheetData>
  <mergeCells count="7">
    <mergeCell ref="B6:C6"/>
    <mergeCell ref="A1:Q1"/>
    <mergeCell ref="A2:Q2"/>
    <mergeCell ref="A4:A5"/>
    <mergeCell ref="B4:C5"/>
    <mergeCell ref="D4:P4"/>
    <mergeCell ref="Q4:Q5"/>
  </mergeCells>
  <pageMargins left="0.7" right="0.7" top="0.75" bottom="0.75" header="0.3" footer="0.3"/>
  <pageSetup paperSize="10000" scale="86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RTP LAUT</vt:lpstr>
      <vt:lpstr>PRODUKSI LAUT</vt:lpstr>
      <vt:lpstr>NILAI PRODUKSI</vt:lpstr>
      <vt:lpstr>RTP PUD</vt:lpstr>
      <vt:lpstr>JUMLAH PRODUKSI PUD  </vt:lpstr>
      <vt:lpstr>NILAI PRODUKSI PUD </vt:lpstr>
      <vt:lpstr>'JUMLAH PRODUKSI PUD  '!Print_Area</vt:lpstr>
      <vt:lpstr>'NILAI PRODUKSI'!Print_Area</vt:lpstr>
      <vt:lpstr>'NILAI PRODUKSI PUD '!Print_Area</vt:lpstr>
      <vt:lpstr>'PRODUKSI LAUT'!Print_Area</vt:lpstr>
      <vt:lpstr>'RTP LAUT'!Print_Area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Fajar Muda Kurniawan</cp:lastModifiedBy>
  <cp:lastPrinted>2024-03-14T03:00:35Z</cp:lastPrinted>
  <dcterms:created xsi:type="dcterms:W3CDTF">2021-12-06T01:43:14Z</dcterms:created>
  <dcterms:modified xsi:type="dcterms:W3CDTF">2026-05-06T07:44:06Z</dcterms:modified>
</cp:coreProperties>
</file>