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RIKANAN\2023\SEKSI PENANGKAPAN IKAN DAN JASA PERIKANAN\statistik\"/>
    </mc:Choice>
  </mc:AlternateContent>
  <xr:revisionPtr revIDLastSave="0" documentId="13_ncr:1_{000A5A88-D013-43FE-801E-0AF8CCB31ED4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RTP LAUT" sheetId="2" r:id="rId1"/>
    <sheet name="PRODUKSI LAUT" sheetId="4" r:id="rId2"/>
    <sheet name="NILAI PRODUKSI" sheetId="11" r:id="rId3"/>
    <sheet name="RTP PUD" sheetId="5" r:id="rId4"/>
    <sheet name="JUMLAH PRODUKSI PUD  " sheetId="10" r:id="rId5"/>
    <sheet name="NILAI PRODUKSI PUD " sheetId="12" r:id="rId6"/>
  </sheets>
  <definedNames>
    <definedName name="_xlnm.Print_Area" localSheetId="4">'JUMLAH PRODUKSI PUD  '!$A$1:$Q$39</definedName>
    <definedName name="_xlnm.Print_Area" localSheetId="2">'NILAI PRODUKSI'!$A$1:$E$50</definedName>
    <definedName name="_xlnm.Print_Area" localSheetId="5">'NILAI PRODUKSI PUD '!$A$1:$Q$39</definedName>
    <definedName name="_xlnm.Print_Area" localSheetId="1">'PRODUKSI LAUT'!$A$1:$E$50</definedName>
    <definedName name="_xlnm.Print_Area" localSheetId="0">'RTP LAUT'!$A$1:$E$71</definedName>
  </definedNames>
  <calcPr calcId="191029"/>
</workbook>
</file>

<file path=xl/calcChain.xml><?xml version="1.0" encoding="utf-8"?>
<calcChain xmlns="http://schemas.openxmlformats.org/spreadsheetml/2006/main">
  <c r="Q44" i="5" l="1"/>
  <c r="Q43" i="5"/>
  <c r="Q42" i="5"/>
  <c r="Q41" i="5"/>
  <c r="Q40" i="5"/>
  <c r="Q39" i="5"/>
  <c r="Q29" i="5"/>
  <c r="Q28" i="5"/>
  <c r="Q27" i="5"/>
  <c r="Q26" i="5"/>
  <c r="Q25" i="5"/>
  <c r="Q24" i="5"/>
  <c r="Q18" i="5"/>
  <c r="Q17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Q14" i="5" s="1"/>
  <c r="Q12" i="5"/>
  <c r="D49" i="2" l="1"/>
  <c r="D47" i="2"/>
  <c r="D13" i="2"/>
  <c r="D7" i="2" s="1"/>
  <c r="E7" i="2" s="1"/>
  <c r="C47" i="2"/>
  <c r="H15" i="2"/>
  <c r="E50" i="11" l="1"/>
  <c r="C50" i="11"/>
  <c r="T8" i="11"/>
  <c r="Q8" i="10"/>
  <c r="D26" i="10"/>
  <c r="D25" i="10"/>
  <c r="C64" i="2"/>
  <c r="C50" i="2"/>
  <c r="C48" i="2"/>
  <c r="C13" i="2"/>
  <c r="C7" i="2" s="1"/>
  <c r="D45" i="2"/>
  <c r="D7" i="10" l="1"/>
  <c r="E26" i="10" l="1"/>
  <c r="F26" i="10"/>
  <c r="G26" i="10"/>
  <c r="H26" i="10"/>
  <c r="I26" i="10"/>
  <c r="J26" i="10"/>
  <c r="K26" i="10"/>
  <c r="L26" i="10"/>
  <c r="M26" i="10"/>
  <c r="N26" i="10"/>
  <c r="O26" i="10"/>
  <c r="P26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D50" i="11" l="1"/>
  <c r="V12" i="11" l="1"/>
  <c r="T13" i="11"/>
  <c r="U13" i="11"/>
  <c r="U15" i="11"/>
  <c r="U16" i="11"/>
  <c r="V17" i="11"/>
  <c r="T18" i="11"/>
  <c r="T21" i="11"/>
  <c r="U21" i="11"/>
  <c r="V21" i="11"/>
  <c r="V25" i="11"/>
  <c r="T26" i="11"/>
  <c r="U26" i="11"/>
  <c r="U29" i="11"/>
  <c r="V29" i="11"/>
  <c r="T31" i="11"/>
  <c r="T32" i="11"/>
  <c r="T34" i="11"/>
  <c r="U34" i="11"/>
  <c r="V34" i="11"/>
  <c r="U48" i="11"/>
  <c r="N9" i="11"/>
  <c r="T9" i="11" s="1"/>
  <c r="O9" i="11"/>
  <c r="U9" i="11" s="1"/>
  <c r="P9" i="11"/>
  <c r="V9" i="11" s="1"/>
  <c r="N10" i="11"/>
  <c r="T10" i="11" s="1"/>
  <c r="O10" i="11"/>
  <c r="U10" i="11" s="1"/>
  <c r="P10" i="11"/>
  <c r="V10" i="11" s="1"/>
  <c r="N11" i="11"/>
  <c r="T11" i="11" s="1"/>
  <c r="O11" i="11"/>
  <c r="U11" i="11" s="1"/>
  <c r="P11" i="11"/>
  <c r="V11" i="11" s="1"/>
  <c r="N12" i="11"/>
  <c r="T12" i="11" s="1"/>
  <c r="O12" i="11"/>
  <c r="U12" i="11" s="1"/>
  <c r="P12" i="11"/>
  <c r="N13" i="11"/>
  <c r="O13" i="11"/>
  <c r="P13" i="11"/>
  <c r="V13" i="11" s="1"/>
  <c r="N14" i="11"/>
  <c r="T14" i="11" s="1"/>
  <c r="O14" i="11"/>
  <c r="U14" i="11" s="1"/>
  <c r="P14" i="11"/>
  <c r="V14" i="11" s="1"/>
  <c r="N15" i="11"/>
  <c r="T15" i="11" s="1"/>
  <c r="O15" i="11"/>
  <c r="P15" i="11"/>
  <c r="V15" i="11" s="1"/>
  <c r="N16" i="11"/>
  <c r="T16" i="11" s="1"/>
  <c r="O16" i="11"/>
  <c r="P16" i="11"/>
  <c r="V16" i="11" s="1"/>
  <c r="N17" i="11"/>
  <c r="T17" i="11" s="1"/>
  <c r="O17" i="11"/>
  <c r="U17" i="11" s="1"/>
  <c r="P17" i="11"/>
  <c r="N18" i="11"/>
  <c r="O18" i="11"/>
  <c r="U18" i="11" s="1"/>
  <c r="P18" i="11"/>
  <c r="V18" i="11" s="1"/>
  <c r="N19" i="11"/>
  <c r="T19" i="11" s="1"/>
  <c r="O19" i="11"/>
  <c r="U19" i="11" s="1"/>
  <c r="P19" i="11"/>
  <c r="V19" i="11" s="1"/>
  <c r="N20" i="11"/>
  <c r="T20" i="11" s="1"/>
  <c r="O20" i="11"/>
  <c r="U20" i="11" s="1"/>
  <c r="P20" i="11"/>
  <c r="V20" i="11" s="1"/>
  <c r="N21" i="11"/>
  <c r="O21" i="11"/>
  <c r="P21" i="11"/>
  <c r="N22" i="11"/>
  <c r="T22" i="11" s="1"/>
  <c r="O22" i="11"/>
  <c r="U22" i="11" s="1"/>
  <c r="P22" i="11"/>
  <c r="V22" i="11" s="1"/>
  <c r="N23" i="11"/>
  <c r="T23" i="11" s="1"/>
  <c r="O23" i="11"/>
  <c r="U23" i="11" s="1"/>
  <c r="P23" i="11"/>
  <c r="V23" i="11" s="1"/>
  <c r="N24" i="11"/>
  <c r="T24" i="11" s="1"/>
  <c r="O24" i="11"/>
  <c r="U24" i="11" s="1"/>
  <c r="P24" i="11"/>
  <c r="V24" i="11" s="1"/>
  <c r="N25" i="11"/>
  <c r="T25" i="11" s="1"/>
  <c r="O25" i="11"/>
  <c r="U25" i="11" s="1"/>
  <c r="P25" i="11"/>
  <c r="N26" i="11"/>
  <c r="O26" i="11"/>
  <c r="P26" i="11"/>
  <c r="V26" i="11" s="1"/>
  <c r="N27" i="11"/>
  <c r="T27" i="11" s="1"/>
  <c r="O27" i="11"/>
  <c r="U27" i="11" s="1"/>
  <c r="P27" i="11"/>
  <c r="V27" i="11" s="1"/>
  <c r="N28" i="11"/>
  <c r="T28" i="11" s="1"/>
  <c r="O28" i="11"/>
  <c r="U28" i="11" s="1"/>
  <c r="P28" i="11"/>
  <c r="V28" i="11" s="1"/>
  <c r="N29" i="11"/>
  <c r="T29" i="11" s="1"/>
  <c r="O29" i="11"/>
  <c r="P29" i="11"/>
  <c r="N30" i="11"/>
  <c r="T30" i="11" s="1"/>
  <c r="O30" i="11"/>
  <c r="U30" i="11" s="1"/>
  <c r="P30" i="11"/>
  <c r="V30" i="11" s="1"/>
  <c r="N31" i="11"/>
  <c r="O31" i="11"/>
  <c r="U31" i="11" s="1"/>
  <c r="P31" i="11"/>
  <c r="V31" i="11" s="1"/>
  <c r="N32" i="11"/>
  <c r="O32" i="11"/>
  <c r="U32" i="11" s="1"/>
  <c r="P32" i="11"/>
  <c r="V32" i="11" s="1"/>
  <c r="N33" i="11"/>
  <c r="T33" i="11" s="1"/>
  <c r="O33" i="11"/>
  <c r="U33" i="11" s="1"/>
  <c r="P33" i="11"/>
  <c r="V33" i="11" s="1"/>
  <c r="N34" i="11"/>
  <c r="O34" i="11"/>
  <c r="P34" i="11"/>
  <c r="N35" i="11"/>
  <c r="T35" i="11" s="1"/>
  <c r="O35" i="11"/>
  <c r="U35" i="11" s="1"/>
  <c r="P35" i="11"/>
  <c r="V35" i="11" s="1"/>
  <c r="N36" i="11"/>
  <c r="O36" i="11"/>
  <c r="P36" i="11"/>
  <c r="N37" i="11"/>
  <c r="T37" i="11" s="1"/>
  <c r="O37" i="11"/>
  <c r="U37" i="11" s="1"/>
  <c r="P37" i="11"/>
  <c r="V37" i="11" s="1"/>
  <c r="N38" i="11"/>
  <c r="T38" i="11" s="1"/>
  <c r="O38" i="11"/>
  <c r="U38" i="11" s="1"/>
  <c r="P38" i="11"/>
  <c r="V38" i="11" s="1"/>
  <c r="N39" i="11"/>
  <c r="T39" i="11" s="1"/>
  <c r="O39" i="11"/>
  <c r="U39" i="11" s="1"/>
  <c r="P39" i="11"/>
  <c r="V39" i="11" s="1"/>
  <c r="N40" i="11"/>
  <c r="T40" i="11" s="1"/>
  <c r="O40" i="11"/>
  <c r="U40" i="11" s="1"/>
  <c r="P40" i="11"/>
  <c r="V40" i="11" s="1"/>
  <c r="N41" i="11"/>
  <c r="T41" i="11" s="1"/>
  <c r="O41" i="11"/>
  <c r="U41" i="11" s="1"/>
  <c r="P41" i="11"/>
  <c r="V41" i="11" s="1"/>
  <c r="N42" i="11"/>
  <c r="T42" i="11" s="1"/>
  <c r="O42" i="11"/>
  <c r="U42" i="11" s="1"/>
  <c r="P42" i="11"/>
  <c r="V42" i="11" s="1"/>
  <c r="N43" i="11"/>
  <c r="T43" i="11" s="1"/>
  <c r="O43" i="11"/>
  <c r="U43" i="11" s="1"/>
  <c r="P43" i="11"/>
  <c r="V43" i="11" s="1"/>
  <c r="N44" i="11"/>
  <c r="T44" i="11" s="1"/>
  <c r="O44" i="11"/>
  <c r="U44" i="11" s="1"/>
  <c r="P44" i="11"/>
  <c r="V44" i="11" s="1"/>
  <c r="N45" i="11"/>
  <c r="T45" i="11" s="1"/>
  <c r="O45" i="11"/>
  <c r="P45" i="11"/>
  <c r="V45" i="11" s="1"/>
  <c r="N46" i="11"/>
  <c r="T46" i="11" s="1"/>
  <c r="O46" i="11"/>
  <c r="P46" i="11"/>
  <c r="V46" i="11" s="1"/>
  <c r="N48" i="11"/>
  <c r="T48" i="11" s="1"/>
  <c r="O48" i="11"/>
  <c r="P48" i="11"/>
  <c r="V48" i="11" s="1"/>
  <c r="N49" i="11"/>
  <c r="T49" i="11" s="1"/>
  <c r="O49" i="11"/>
  <c r="U49" i="11" s="1"/>
  <c r="P49" i="11"/>
  <c r="V49" i="11" s="1"/>
  <c r="O8" i="11"/>
  <c r="U8" i="11" s="1"/>
  <c r="P8" i="11"/>
  <c r="V8" i="11" s="1"/>
  <c r="N8" i="11"/>
  <c r="AE22" i="10" l="1"/>
  <c r="AD22" i="10"/>
  <c r="AC22" i="10"/>
  <c r="AB22" i="10"/>
  <c r="AA22" i="10"/>
  <c r="Z22" i="10"/>
  <c r="Y22" i="10"/>
  <c r="X22" i="10"/>
  <c r="W22" i="10"/>
  <c r="V22" i="10"/>
  <c r="U22" i="10"/>
  <c r="T22" i="10"/>
  <c r="Q22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Q21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Q20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Q19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Q18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Q17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Q16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Q15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Q14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Q13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Q12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Q11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Q10" i="10"/>
  <c r="AE9" i="10"/>
  <c r="AD9" i="10"/>
  <c r="AC9" i="10"/>
  <c r="AB9" i="10"/>
  <c r="AA9" i="10"/>
  <c r="Z9" i="10"/>
  <c r="Y9" i="10"/>
  <c r="X9" i="10"/>
  <c r="W9" i="10"/>
  <c r="V9" i="10"/>
  <c r="U9" i="10"/>
  <c r="T9" i="10"/>
  <c r="Q9" i="10"/>
  <c r="AE8" i="10"/>
  <c r="AD8" i="10"/>
  <c r="AC8" i="10"/>
  <c r="AB8" i="10"/>
  <c r="AA8" i="10"/>
  <c r="Z8" i="10"/>
  <c r="Y8" i="10"/>
  <c r="X8" i="10"/>
  <c r="W8" i="10"/>
  <c r="V8" i="10"/>
  <c r="U8" i="10"/>
  <c r="T8" i="10"/>
  <c r="P7" i="10"/>
  <c r="O7" i="10"/>
  <c r="N7" i="10"/>
  <c r="M7" i="10"/>
  <c r="L7" i="10"/>
  <c r="K7" i="10"/>
  <c r="J7" i="10"/>
  <c r="I7" i="10"/>
  <c r="H7" i="10"/>
  <c r="G7" i="10"/>
  <c r="F7" i="10"/>
  <c r="E7" i="10"/>
  <c r="Q7" i="10" l="1"/>
  <c r="Q28" i="10"/>
  <c r="Q32" i="10"/>
  <c r="Q36" i="10"/>
  <c r="Q31" i="10"/>
  <c r="Q35" i="10"/>
  <c r="Q39" i="10"/>
  <c r="Q26" i="10"/>
  <c r="Q30" i="10"/>
  <c r="Q34" i="10"/>
  <c r="Q25" i="10"/>
  <c r="Q29" i="10"/>
  <c r="Q33" i="10"/>
  <c r="Q37" i="10"/>
  <c r="Q27" i="10"/>
  <c r="Q38" i="10"/>
  <c r="G22" i="5"/>
  <c r="H38" i="2" l="1"/>
  <c r="H37" i="2"/>
  <c r="H36" i="2"/>
  <c r="H39" i="2" s="1"/>
  <c r="I24" i="2"/>
  <c r="H24" i="2"/>
  <c r="H32" i="2"/>
  <c r="J32" i="2" s="1"/>
  <c r="H31" i="2"/>
  <c r="H29" i="2"/>
  <c r="J29" i="2" s="1"/>
  <c r="H30" i="2"/>
  <c r="J30" i="2" s="1"/>
  <c r="I29" i="2"/>
  <c r="I30" i="2"/>
  <c r="I31" i="2"/>
  <c r="I32" i="2"/>
  <c r="I28" i="2"/>
  <c r="I33" i="2" s="1"/>
  <c r="H28" i="2"/>
  <c r="H33" i="2" s="1"/>
  <c r="J33" i="2" s="1"/>
  <c r="H23" i="2"/>
  <c r="J23" i="2" s="1"/>
  <c r="I23" i="2"/>
  <c r="H18" i="2"/>
  <c r="I18" i="2"/>
  <c r="H19" i="2"/>
  <c r="I19" i="2"/>
  <c r="J19" i="2" s="1"/>
  <c r="H22" i="2"/>
  <c r="J22" i="2" s="1"/>
  <c r="I22" i="2"/>
  <c r="H17" i="2"/>
  <c r="I17" i="2"/>
  <c r="I16" i="2"/>
  <c r="H16" i="2"/>
  <c r="J21" i="2"/>
  <c r="I20" i="2"/>
  <c r="H20" i="2"/>
  <c r="I21" i="2"/>
  <c r="H21" i="2"/>
  <c r="J31" i="2" l="1"/>
  <c r="J28" i="2"/>
  <c r="J18" i="2"/>
  <c r="J17" i="2"/>
  <c r="J16" i="2"/>
  <c r="J20" i="2"/>
  <c r="J24" i="2"/>
  <c r="I15" i="2" l="1"/>
  <c r="I25" i="2" s="1"/>
  <c r="D63" i="2" s="1"/>
  <c r="J15" i="2" l="1"/>
  <c r="H25" i="2"/>
  <c r="C63" i="2" s="1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P22" i="5"/>
  <c r="O22" i="5"/>
  <c r="N22" i="5"/>
  <c r="M22" i="5"/>
  <c r="L22" i="5"/>
  <c r="K22" i="5"/>
  <c r="J22" i="5"/>
  <c r="I22" i="5"/>
  <c r="H22" i="5"/>
  <c r="F22" i="5"/>
  <c r="E22" i="5"/>
  <c r="D22" i="5"/>
  <c r="P10" i="5"/>
  <c r="P8" i="5" s="1"/>
  <c r="N10" i="5"/>
  <c r="N8" i="5" s="1"/>
  <c r="M10" i="5"/>
  <c r="M8" i="5" s="1"/>
  <c r="L10" i="5"/>
  <c r="L8" i="5" s="1"/>
  <c r="K10" i="5"/>
  <c r="K8" i="5" s="1"/>
  <c r="I10" i="5"/>
  <c r="I8" i="5" s="1"/>
  <c r="H10" i="5"/>
  <c r="H8" i="5" s="1"/>
  <c r="G10" i="5"/>
  <c r="G8" i="5" s="1"/>
  <c r="F10" i="5"/>
  <c r="E10" i="5"/>
  <c r="D10" i="5"/>
  <c r="O10" i="5"/>
  <c r="O8" i="5" s="1"/>
  <c r="Q22" i="5" l="1"/>
  <c r="J10" i="5"/>
  <c r="J8" i="5" s="1"/>
  <c r="J25" i="2"/>
  <c r="E8" i="5"/>
  <c r="F8" i="5"/>
  <c r="Q37" i="5"/>
  <c r="Q10" i="5" l="1"/>
  <c r="D8" i="5"/>
  <c r="Q8" i="5" s="1"/>
  <c r="E63" i="2" l="1"/>
  <c r="E66" i="2"/>
  <c r="E65" i="2"/>
  <c r="D61" i="2"/>
  <c r="C49" i="2"/>
  <c r="E49" i="2" s="1"/>
  <c r="E45" i="2" s="1"/>
  <c r="E50" i="2"/>
  <c r="C51" i="2"/>
  <c r="E51" i="2" s="1"/>
  <c r="C52" i="2"/>
  <c r="E52" i="2" s="1"/>
  <c r="C53" i="2"/>
  <c r="C54" i="2"/>
  <c r="C45" i="2" s="1"/>
  <c r="C55" i="2"/>
  <c r="C56" i="2"/>
  <c r="E56" i="2" s="1"/>
  <c r="C57" i="2"/>
  <c r="E57" i="2" s="1"/>
  <c r="C58" i="2"/>
  <c r="E58" i="2" s="1"/>
  <c r="C59" i="2"/>
  <c r="C26" i="2"/>
  <c r="E59" i="2"/>
  <c r="E55" i="2"/>
  <c r="D54" i="2"/>
  <c r="D9" i="2"/>
  <c r="C9" i="2"/>
  <c r="D40" i="2"/>
  <c r="E40" i="2" s="1"/>
  <c r="D34" i="2"/>
  <c r="D26" i="2"/>
  <c r="E28" i="2"/>
  <c r="E29" i="2"/>
  <c r="E30" i="2"/>
  <c r="E31" i="2"/>
  <c r="E32" i="2"/>
  <c r="E36" i="2"/>
  <c r="E37" i="2"/>
  <c r="E38" i="2"/>
  <c r="E42" i="2"/>
  <c r="E43" i="2"/>
  <c r="C34" i="2"/>
  <c r="C40" i="2"/>
  <c r="E16" i="2"/>
  <c r="E17" i="2"/>
  <c r="E18" i="2"/>
  <c r="E19" i="2"/>
  <c r="E20" i="2"/>
  <c r="E21" i="2"/>
  <c r="E22" i="2"/>
  <c r="E23" i="2"/>
  <c r="E24" i="2"/>
  <c r="E15" i="2"/>
  <c r="E64" i="2" l="1"/>
  <c r="C61" i="2"/>
  <c r="E61" i="2" s="1"/>
  <c r="E47" i="2"/>
  <c r="E54" i="2"/>
  <c r="E48" i="2"/>
  <c r="E34" i="2"/>
  <c r="E53" i="2"/>
  <c r="E13" i="2"/>
  <c r="E26" i="2"/>
</calcChain>
</file>

<file path=xl/sharedStrings.xml><?xml version="1.0" encoding="utf-8"?>
<sst xmlns="http://schemas.openxmlformats.org/spreadsheetml/2006/main" count="335" uniqueCount="159">
  <si>
    <t xml:space="preserve">JUMLAH RUMAH TANGGA PERIKANAN LAUT, ALAT TANGKAP DAN </t>
  </si>
  <si>
    <t xml:space="preserve"> JUMLAH NELAYAN PERKECAMATAN </t>
  </si>
  <si>
    <t>Kecamatan</t>
  </si>
  <si>
    <t>Jumlah</t>
  </si>
  <si>
    <t>Tungkal Ilir</t>
  </si>
  <si>
    <t>Kuala Betara</t>
  </si>
  <si>
    <t>A</t>
  </si>
  <si>
    <t>Jumlah Rumah Tangga Perikanan (RTP)</t>
  </si>
  <si>
    <t>I</t>
  </si>
  <si>
    <t>RTP Menurut Ukuran Kapal</t>
  </si>
  <si>
    <t>a.  KM_0 - 5 GT</t>
  </si>
  <si>
    <t>b.  5 - 10 GT</t>
  </si>
  <si>
    <t>B</t>
  </si>
  <si>
    <t>Alat Tangkap (Unit)</t>
  </si>
  <si>
    <t>1. Jaring Insang Hanyut</t>
  </si>
  <si>
    <t>C</t>
  </si>
  <si>
    <t>Jumlah Nelayan (Orang)</t>
  </si>
  <si>
    <t>a.  0 - 5 GT</t>
  </si>
  <si>
    <t>-</t>
  </si>
  <si>
    <t>d. 30 - 50 GT</t>
  </si>
  <si>
    <t>NO</t>
  </si>
  <si>
    <t>Rumah Tangga Perikanan Tangkap</t>
  </si>
  <si>
    <t>RTP TANPA PERAHU</t>
  </si>
  <si>
    <t>1. Penggaruk Tanpa Kapal</t>
  </si>
  <si>
    <t>II</t>
  </si>
  <si>
    <t>Jaring Insang Hanyut, Jaring Gillnet Oseanik</t>
  </si>
  <si>
    <t>Pukat Hela Pertengahan Berpapan, Pukat Ikan</t>
  </si>
  <si>
    <t>2. Jaring Insang Berpancang</t>
  </si>
  <si>
    <t>3. Jaring Insang Kombinasi Dengan Trammel Net</t>
  </si>
  <si>
    <t>4. Pukat Hela Dasar Berpapan</t>
  </si>
  <si>
    <t>5. Pukat Hela Pertengahan Berpapan, Pukat Ikan</t>
  </si>
  <si>
    <t>7.Perangkap (Bubu)</t>
  </si>
  <si>
    <t>8. Penggaruk Berkapal</t>
  </si>
  <si>
    <t>9. Pukat Dorong</t>
  </si>
  <si>
    <t>10. Rawai Dasar</t>
  </si>
  <si>
    <t>6. Perangkap (Togo)</t>
  </si>
  <si>
    <t>Jaring Insang Tetap, Jaring Liong Bun</t>
  </si>
  <si>
    <t>2. Jaring Insang Tetap, Jaring Liong Bun</t>
  </si>
  <si>
    <t>3. Jaring Insang Berlapis, Jaring Klitik</t>
  </si>
  <si>
    <t>c. 20- 30 GT</t>
  </si>
  <si>
    <t>4. Jaring Insang Berlapis, Jaring Klitik</t>
  </si>
  <si>
    <t>11. Penggaruk Tanpa Kapal</t>
  </si>
  <si>
    <t>c. 20 - 30 GT</t>
  </si>
  <si>
    <t>JUMLAH PRODUKSI PERIKANAN TANGKAP LAUT PER KECAMATAN</t>
  </si>
  <si>
    <t>KABUPATEN TANJUNG JABUNG BARAT</t>
  </si>
  <si>
    <t>Satuan :</t>
  </si>
  <si>
    <t>Ton</t>
  </si>
  <si>
    <t>No</t>
  </si>
  <si>
    <t>Jenis Ikan</t>
  </si>
  <si>
    <t>Produksi (Ton)</t>
  </si>
  <si>
    <t>Kec. Tungkal Ilir</t>
  </si>
  <si>
    <t>Kec. Kuala Betara</t>
  </si>
  <si>
    <t>(Ton)*</t>
  </si>
  <si>
    <t xml:space="preserve">Tenggiri </t>
  </si>
  <si>
    <t>Bawal hitam</t>
  </si>
  <si>
    <t xml:space="preserve">Bawal putih </t>
  </si>
  <si>
    <t xml:space="preserve">Senangin </t>
  </si>
  <si>
    <t xml:space="preserve">Kakap merah </t>
  </si>
  <si>
    <t xml:space="preserve">Kakap putih </t>
  </si>
  <si>
    <t>Kakap batu</t>
  </si>
  <si>
    <t>Alu-alu</t>
  </si>
  <si>
    <t>Gerot</t>
  </si>
  <si>
    <t>Kurau</t>
  </si>
  <si>
    <t>Kembung</t>
  </si>
  <si>
    <t xml:space="preserve">Belanak </t>
  </si>
  <si>
    <t>Gulama</t>
  </si>
  <si>
    <t>Parang-parang</t>
  </si>
  <si>
    <t>Talang-talang</t>
  </si>
  <si>
    <t xml:space="preserve">Sembilang </t>
  </si>
  <si>
    <t>Remang (Malung )</t>
  </si>
  <si>
    <t>Mayung</t>
  </si>
  <si>
    <t xml:space="preserve">Kerapu </t>
  </si>
  <si>
    <t xml:space="preserve">Layur </t>
  </si>
  <si>
    <t>Pari</t>
  </si>
  <si>
    <t>Lidah</t>
  </si>
  <si>
    <t>Sebelah</t>
  </si>
  <si>
    <t>Lomek</t>
  </si>
  <si>
    <t>Selanget</t>
  </si>
  <si>
    <t>Selar kuning</t>
  </si>
  <si>
    <t>Tamban/Tembang</t>
  </si>
  <si>
    <t>Bilis</t>
  </si>
  <si>
    <t>BINATANG BERKULIT KERAS</t>
  </si>
  <si>
    <t xml:space="preserve">Udang dogol </t>
  </si>
  <si>
    <t xml:space="preserve">Udang putih </t>
  </si>
  <si>
    <t>Udang krosok</t>
  </si>
  <si>
    <t>Udang ketak</t>
  </si>
  <si>
    <t>Udang belang</t>
  </si>
  <si>
    <t>Udang Grogo/Rebon</t>
  </si>
  <si>
    <t xml:space="preserve">Kepiting </t>
  </si>
  <si>
    <t xml:space="preserve">Rajungan </t>
  </si>
  <si>
    <t xml:space="preserve">Kerang darah </t>
  </si>
  <si>
    <t>Siput</t>
  </si>
  <si>
    <t>BINATANG BERKULIT LUNAK</t>
  </si>
  <si>
    <t xml:space="preserve">Cumi-cumi </t>
  </si>
  <si>
    <t>Sotong</t>
  </si>
  <si>
    <t>Jumlah............</t>
  </si>
  <si>
    <t>URAIAN</t>
  </si>
  <si>
    <t>KECAMATAN</t>
  </si>
  <si>
    <t>Bram Itam</t>
  </si>
  <si>
    <t>Seberang Kota</t>
  </si>
  <si>
    <t>Betara</t>
  </si>
  <si>
    <t>Pengabuan</t>
  </si>
  <si>
    <t>Senyerang</t>
  </si>
  <si>
    <t>Tungkal Ulu</t>
  </si>
  <si>
    <t>Batang Asam</t>
  </si>
  <si>
    <t>Tebing Tinggi</t>
  </si>
  <si>
    <t>Merlung</t>
  </si>
  <si>
    <t>Muara Papalik</t>
  </si>
  <si>
    <t>Renah Mendaluh</t>
  </si>
  <si>
    <t>RUMAH TANGGA PERIKANAN (RTP)</t>
  </si>
  <si>
    <t>ARMADA (UNIT)</t>
  </si>
  <si>
    <t>A.</t>
  </si>
  <si>
    <t>Kapal/Perahu Motor ≤ 1 GT</t>
  </si>
  <si>
    <t xml:space="preserve">B. </t>
  </si>
  <si>
    <t>Jukung</t>
  </si>
  <si>
    <t>Perahu papan</t>
  </si>
  <si>
    <t>a. Kecil</t>
  </si>
  <si>
    <t>b. Sedang</t>
  </si>
  <si>
    <t>Tanpa Perahu</t>
  </si>
  <si>
    <t>III</t>
  </si>
  <si>
    <t>ALAT TANGKAP (UNIT)</t>
  </si>
  <si>
    <t>Bubu</t>
  </si>
  <si>
    <t>Jr. Insang berpancang/ Belat</t>
  </si>
  <si>
    <t>Jr. Insang Hanyut</t>
  </si>
  <si>
    <t>Jala Tebar</t>
  </si>
  <si>
    <t>Pancing Berjoran</t>
  </si>
  <si>
    <t>Serok/Antong</t>
  </si>
  <si>
    <t>IV</t>
  </si>
  <si>
    <t>JUMLAH NELAYAN (ORANG)</t>
  </si>
  <si>
    <t>Betok</t>
  </si>
  <si>
    <t xml:space="preserve">Baung </t>
  </si>
  <si>
    <t xml:space="preserve">Gabus </t>
  </si>
  <si>
    <t>Lele /kelli</t>
  </si>
  <si>
    <t>Lampan</t>
  </si>
  <si>
    <t xml:space="preserve">Lais </t>
  </si>
  <si>
    <t>Nila</t>
  </si>
  <si>
    <t xml:space="preserve">Sepat </t>
  </si>
  <si>
    <t>Sembilang</t>
  </si>
  <si>
    <t xml:space="preserve">Tambakan </t>
  </si>
  <si>
    <t xml:space="preserve">Toman </t>
  </si>
  <si>
    <t>Tapah</t>
  </si>
  <si>
    <t>Patin</t>
  </si>
  <si>
    <t xml:space="preserve">Udang galah </t>
  </si>
  <si>
    <t>Perahu Tanpa Motor</t>
  </si>
  <si>
    <t>JENIS IKAN ( TON)</t>
  </si>
  <si>
    <t>JUMLAH RUMAH TANGGA PERIKANAN PERAIRAN UMUM , ALAT TANGKAP, DAN JUMLAH NELAYAN</t>
  </si>
  <si>
    <t xml:space="preserve">JUMLAH PRODUKSI PERAIRAN UMUM PERKECAMATAN </t>
  </si>
  <si>
    <t>Ketting</t>
  </si>
  <si>
    <t>NILAI PRODUKSI PERIKANAN TANGKAP LAUT PER KECAMATAN</t>
  </si>
  <si>
    <t>Jumlah (Rp.)</t>
  </si>
  <si>
    <t>Harga /Kg</t>
  </si>
  <si>
    <t xml:space="preserve">NILAI PRODUKSI PERAIRAN UMUM PERKECAMATAN </t>
  </si>
  <si>
    <t>Rp.</t>
  </si>
  <si>
    <t>Rupiah</t>
  </si>
  <si>
    <t xml:space="preserve"> </t>
  </si>
  <si>
    <t>KABUPATEN TANJUNG JABUNG BARAT TAHUN 2025</t>
  </si>
  <si>
    <t>* Data Sementara belum Validasi Tingkat Pusat (KKP)</t>
  </si>
  <si>
    <t xml:space="preserve">     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</si>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</sst>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_-;_-@_-"/>
    <numFmt numFmtId="166" formatCode="_(* #,##0.0_);_(* \(#,##0.0\);_(* &quot;-&quot;_);_(@_)"/>
    <numFmt numFmtId="167" formatCode="_(* #,##0.00_);_(* \(#,##0.00\);_(* &quot;-&quot;_);_(@_)"/>
    <numFmt numFmtId="168" formatCode="_(* #,##0.000_);_(* \(#,##0.000\);_(* &quot;-&quot;???_);_(@_)"/>
    <numFmt numFmtId="169" formatCode="_(* #,##0_);_(* \(#,##0\);_(* &quot;-&quot;???_);_(@_)"/>
    <numFmt numFmtId="170" formatCode="_(* #,##0.0_);_(* \(#,##0.0\);_(* &quot;-&quot;?_);_(@_)"/>
    <numFmt numFmtId="171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9"/>
      <color indexed="8"/>
      <name val="Bookman Old Style"/>
      <family val="1"/>
    </font>
    <font>
      <b/>
      <sz val="9"/>
      <color indexed="8"/>
      <name val="Bookman Old Style"/>
      <family val="1"/>
    </font>
    <font>
      <sz val="9"/>
      <color theme="1"/>
      <name val="Bookman Old Style"/>
      <family val="1"/>
    </font>
    <font>
      <sz val="9"/>
      <color rgb="FF000000"/>
      <name val="Bookman Old Style"/>
      <family val="1"/>
    </font>
    <font>
      <b/>
      <sz val="9"/>
      <name val="Bookman Old Style"/>
      <family val="1"/>
    </font>
    <font>
      <sz val="9"/>
      <name val="Bookman Old Style"/>
      <family val="1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0"/>
      <name val="Bookman Old Style"/>
      <family val="1"/>
    </font>
    <font>
      <sz val="10"/>
      <color rgb="FFFF0000"/>
      <name val="Arial"/>
      <family val="2"/>
    </font>
    <font>
      <sz val="11"/>
      <color rgb="FFED0000"/>
      <name val="Calibri"/>
      <family val="2"/>
      <scheme val="minor"/>
    </font>
    <font>
      <sz val="9"/>
      <color rgb="FFED0000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4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2" fillId="3" borderId="1" xfId="0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1" fontId="2" fillId="0" borderId="1" xfId="0" applyNumberFormat="1" applyFont="1" applyBorder="1"/>
    <xf numFmtId="164" fontId="5" fillId="0" borderId="1" xfId="1" applyFont="1" applyFill="1" applyBorder="1" applyAlignment="1">
      <alignment horizontal="right"/>
    </xf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1" fontId="4" fillId="4" borderId="1" xfId="0" applyNumberFormat="1" applyFont="1" applyFill="1" applyBorder="1"/>
    <xf numFmtId="164" fontId="4" fillId="4" borderId="1" xfId="1" applyFont="1" applyFill="1" applyBorder="1" applyAlignment="1"/>
    <xf numFmtId="0" fontId="4" fillId="2" borderId="1" xfId="0" applyFont="1" applyFill="1" applyBorder="1" applyAlignment="1">
      <alignment horizontal="center"/>
    </xf>
    <xf numFmtId="164" fontId="4" fillId="2" borderId="1" xfId="1" applyFont="1" applyFill="1" applyBorder="1" applyAlignment="1">
      <alignment horizontal="right"/>
    </xf>
    <xf numFmtId="164" fontId="5" fillId="0" borderId="1" xfId="1" applyFont="1" applyFill="1" applyBorder="1" applyAlignment="1"/>
    <xf numFmtId="0" fontId="0" fillId="0" borderId="0" xfId="0" applyAlignment="1">
      <alignment wrapText="1"/>
    </xf>
    <xf numFmtId="0" fontId="7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left" vertical="top"/>
    </xf>
    <xf numFmtId="1" fontId="0" fillId="0" borderId="1" xfId="0" applyNumberFormat="1" applyBorder="1" applyProtection="1">
      <protection locked="0"/>
    </xf>
    <xf numFmtId="1" fontId="0" fillId="0" borderId="1" xfId="0" applyNumberFormat="1" applyBorder="1"/>
    <xf numFmtId="164" fontId="0" fillId="0" borderId="1" xfId="0" applyNumberFormat="1" applyBorder="1"/>
    <xf numFmtId="0" fontId="4" fillId="3" borderId="1" xfId="0" applyFont="1" applyFill="1" applyBorder="1"/>
    <xf numFmtId="164" fontId="5" fillId="0" borderId="0" xfId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4" fontId="0" fillId="0" borderId="1" xfId="0" applyNumberFormat="1" applyBorder="1"/>
    <xf numFmtId="0" fontId="2" fillId="5" borderId="1" xfId="0" applyFont="1" applyFill="1" applyBorder="1"/>
    <xf numFmtId="4" fontId="2" fillId="5" borderId="1" xfId="0" applyNumberFormat="1" applyFont="1" applyFill="1" applyBorder="1"/>
    <xf numFmtId="0" fontId="9" fillId="0" borderId="0" xfId="0" applyFont="1"/>
    <xf numFmtId="0" fontId="10" fillId="2" borderId="2" xfId="0" applyFont="1" applyFill="1" applyBorder="1" applyAlignment="1">
      <alignment horizontal="distributed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distributed"/>
    </xf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4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8" xfId="0" applyFont="1" applyFill="1" applyBorder="1"/>
    <xf numFmtId="0" fontId="11" fillId="2" borderId="9" xfId="0" applyFont="1" applyFill="1" applyBorder="1"/>
    <xf numFmtId="0" fontId="11" fillId="2" borderId="1" xfId="0" applyFont="1" applyFill="1" applyBorder="1"/>
    <xf numFmtId="3" fontId="11" fillId="2" borderId="1" xfId="0" applyNumberFormat="1" applyFont="1" applyFill="1" applyBorder="1"/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/>
    <xf numFmtId="0" fontId="10" fillId="3" borderId="7" xfId="0" applyFont="1" applyFill="1" applyBorder="1"/>
    <xf numFmtId="0" fontId="10" fillId="3" borderId="5" xfId="0" applyFont="1" applyFill="1" applyBorder="1"/>
    <xf numFmtId="3" fontId="10" fillId="3" borderId="5" xfId="0" applyNumberFormat="1" applyFont="1" applyFill="1" applyBorder="1"/>
    <xf numFmtId="164" fontId="11" fillId="2" borderId="1" xfId="0" applyNumberFormat="1" applyFont="1" applyFill="1" applyBorder="1"/>
    <xf numFmtId="0" fontId="12" fillId="3" borderId="5" xfId="0" applyFont="1" applyFill="1" applyBorder="1"/>
    <xf numFmtId="3" fontId="12" fillId="3" borderId="5" xfId="0" applyNumberFormat="1" applyFont="1" applyFill="1" applyBorder="1"/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3" fillId="3" borderId="12" xfId="0" applyFont="1" applyFill="1" applyBorder="1"/>
    <xf numFmtId="164" fontId="12" fillId="3" borderId="10" xfId="1" applyFont="1" applyFill="1" applyBorder="1" applyAlignment="1"/>
    <xf numFmtId="0" fontId="10" fillId="3" borderId="12" xfId="0" applyFont="1" applyFill="1" applyBorder="1"/>
    <xf numFmtId="164" fontId="12" fillId="3" borderId="10" xfId="1" applyFont="1" applyFill="1" applyBorder="1" applyAlignment="1">
      <alignment horizontal="right"/>
    </xf>
    <xf numFmtId="0" fontId="14" fillId="2" borderId="1" xfId="0" applyFont="1" applyFill="1" applyBorder="1"/>
    <xf numFmtId="0" fontId="15" fillId="3" borderId="5" xfId="0" applyFont="1" applyFill="1" applyBorder="1"/>
    <xf numFmtId="3" fontId="15" fillId="3" borderId="5" xfId="0" applyNumberFormat="1" applyFont="1" applyFill="1" applyBorder="1"/>
    <xf numFmtId="164" fontId="15" fillId="3" borderId="13" xfId="1" applyFont="1" applyFill="1" applyBorder="1" applyAlignment="1">
      <alignment horizontal="right"/>
    </xf>
    <xf numFmtId="3" fontId="15" fillId="3" borderId="10" xfId="0" applyNumberFormat="1" applyFont="1" applyFill="1" applyBorder="1"/>
    <xf numFmtId="164" fontId="12" fillId="3" borderId="13" xfId="1" applyFont="1" applyFill="1" applyBorder="1" applyAlignment="1">
      <alignment horizontal="right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6" xfId="0" applyFont="1" applyFill="1" applyBorder="1"/>
    <xf numFmtId="164" fontId="15" fillId="3" borderId="17" xfId="1" applyFont="1" applyFill="1" applyBorder="1" applyAlignment="1"/>
    <xf numFmtId="164" fontId="15" fillId="3" borderId="17" xfId="1" applyFont="1" applyFill="1" applyBorder="1" applyAlignment="1">
      <alignment horizontal="right"/>
    </xf>
    <xf numFmtId="3" fontId="15" fillId="3" borderId="14" xfId="0" applyNumberFormat="1" applyFont="1" applyFill="1" applyBorder="1"/>
    <xf numFmtId="164" fontId="15" fillId="3" borderId="10" xfId="1" applyFont="1" applyFill="1" applyBorder="1" applyAlignment="1">
      <alignment horizontal="right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164" fontId="15" fillId="3" borderId="5" xfId="1" applyFont="1" applyFill="1" applyBorder="1" applyAlignment="1">
      <alignment horizontal="right"/>
    </xf>
    <xf numFmtId="0" fontId="10" fillId="3" borderId="18" xfId="0" applyFont="1" applyFill="1" applyBorder="1" applyAlignment="1">
      <alignment horizontal="center"/>
    </xf>
    <xf numFmtId="0" fontId="10" fillId="3" borderId="18" xfId="0" applyFont="1" applyFill="1" applyBorder="1"/>
    <xf numFmtId="164" fontId="15" fillId="3" borderId="18" xfId="1" applyFont="1" applyFill="1" applyBorder="1" applyAlignment="1">
      <alignment horizontal="right"/>
    </xf>
    <xf numFmtId="3" fontId="15" fillId="3" borderId="18" xfId="0" applyNumberFormat="1" applyFont="1" applyFill="1" applyBorder="1"/>
    <xf numFmtId="164" fontId="15" fillId="3" borderId="0" xfId="1" applyFont="1" applyFill="1" applyBorder="1" applyAlignment="1">
      <alignment horizontal="right"/>
    </xf>
    <xf numFmtId="3" fontId="15" fillId="3" borderId="0" xfId="0" applyNumberFormat="1" applyFont="1" applyFill="1"/>
    <xf numFmtId="0" fontId="11" fillId="2" borderId="19" xfId="0" applyFont="1" applyFill="1" applyBorder="1"/>
    <xf numFmtId="166" fontId="14" fillId="2" borderId="1" xfId="1" applyNumberFormat="1" applyFont="1" applyFill="1" applyBorder="1" applyAlignment="1"/>
    <xf numFmtId="0" fontId="15" fillId="0" borderId="5" xfId="0" applyFont="1" applyBorder="1" applyAlignme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3" borderId="21" xfId="0" applyFont="1" applyFill="1" applyBorder="1"/>
    <xf numFmtId="166" fontId="15" fillId="3" borderId="17" xfId="1" applyNumberFormat="1" applyFont="1" applyFill="1" applyBorder="1" applyAlignment="1">
      <alignment horizontal="right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3" borderId="12" xfId="0" applyFont="1" applyFill="1" applyBorder="1"/>
    <xf numFmtId="166" fontId="15" fillId="3" borderId="10" xfId="1" applyNumberFormat="1" applyFont="1" applyFill="1" applyBorder="1" applyAlignment="1">
      <alignment horizontal="right"/>
    </xf>
    <xf numFmtId="166" fontId="15" fillId="0" borderId="10" xfId="1" applyNumberFormat="1" applyFont="1" applyFill="1" applyBorder="1" applyAlignment="1">
      <alignment vertical="center"/>
    </xf>
    <xf numFmtId="0" fontId="12" fillId="3" borderId="12" xfId="0" applyFont="1" applyFill="1" applyBorder="1"/>
    <xf numFmtId="166" fontId="12" fillId="0" borderId="10" xfId="1" applyNumberFormat="1" applyFont="1" applyBorder="1" applyAlignment="1"/>
    <xf numFmtId="0" fontId="15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3" borderId="24" xfId="0" applyFont="1" applyFill="1" applyBorder="1"/>
    <xf numFmtId="164" fontId="15" fillId="0" borderId="22" xfId="1" applyFont="1" applyFill="1" applyBorder="1" applyAlignment="1">
      <alignment vertical="center"/>
    </xf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/>
    <xf numFmtId="0" fontId="10" fillId="3" borderId="24" xfId="0" applyFont="1" applyFill="1" applyBorder="1"/>
    <xf numFmtId="0" fontId="15" fillId="3" borderId="22" xfId="0" applyFont="1" applyFill="1" applyBorder="1"/>
    <xf numFmtId="0" fontId="16" fillId="0" borderId="0" xfId="0" applyFont="1"/>
    <xf numFmtId="164" fontId="14" fillId="2" borderId="1" xfId="0" applyNumberFormat="1" applyFont="1" applyFill="1" applyBorder="1"/>
    <xf numFmtId="0" fontId="3" fillId="0" borderId="0" xfId="0" applyFont="1"/>
    <xf numFmtId="4" fontId="3" fillId="0" borderId="0" xfId="0" applyNumberFormat="1" applyFont="1"/>
    <xf numFmtId="167" fontId="14" fillId="2" borderId="1" xfId="1" applyNumberFormat="1" applyFont="1" applyFill="1" applyBorder="1" applyAlignment="1"/>
    <xf numFmtId="166" fontId="15" fillId="0" borderId="5" xfId="1" applyNumberFormat="1" applyFont="1" applyFill="1" applyBorder="1" applyAlignment="1">
      <alignment vertical="center"/>
    </xf>
    <xf numFmtId="168" fontId="3" fillId="0" borderId="0" xfId="0" applyNumberFormat="1" applyFont="1"/>
    <xf numFmtId="3" fontId="0" fillId="0" borderId="1" xfId="0" applyNumberFormat="1" applyBorder="1"/>
    <xf numFmtId="3" fontId="3" fillId="0" borderId="0" xfId="0" applyNumberFormat="1" applyFont="1"/>
    <xf numFmtId="41" fontId="3" fillId="0" borderId="0" xfId="2" applyNumberFormat="1" applyFont="1" applyBorder="1"/>
    <xf numFmtId="0" fontId="17" fillId="0" borderId="0" xfId="0" applyFont="1"/>
    <xf numFmtId="3" fontId="2" fillId="5" borderId="1" xfId="0" applyNumberFormat="1" applyFont="1" applyFill="1" applyBorder="1"/>
    <xf numFmtId="3" fontId="0" fillId="0" borderId="0" xfId="0" applyNumberFormat="1" applyAlignment="1">
      <alignment wrapText="1"/>
    </xf>
    <xf numFmtId="0" fontId="5" fillId="0" borderId="0" xfId="0" applyFont="1"/>
    <xf numFmtId="168" fontId="5" fillId="0" borderId="0" xfId="0" applyNumberFormat="1" applyFont="1"/>
    <xf numFmtId="169" fontId="5" fillId="0" borderId="0" xfId="0" applyNumberFormat="1" applyFont="1"/>
    <xf numFmtId="166" fontId="18" fillId="3" borderId="0" xfId="1" applyNumberFormat="1" applyFont="1" applyFill="1" applyBorder="1" applyAlignment="1">
      <alignment horizontal="right"/>
    </xf>
    <xf numFmtId="166" fontId="18" fillId="0" borderId="0" xfId="1" applyNumberFormat="1" applyFont="1" applyFill="1" applyBorder="1" applyAlignment="1">
      <alignment vertical="center"/>
    </xf>
    <xf numFmtId="166" fontId="18" fillId="0" borderId="0" xfId="1" applyNumberFormat="1" applyFont="1" applyBorder="1" applyAlignment="1"/>
    <xf numFmtId="164" fontId="18" fillId="0" borderId="0" xfId="1" applyFont="1" applyFill="1" applyBorder="1" applyAlignment="1">
      <alignment vertical="center"/>
    </xf>
    <xf numFmtId="41" fontId="14" fillId="2" borderId="1" xfId="1" applyNumberFormat="1" applyFont="1" applyFill="1" applyBorder="1" applyAlignment="1"/>
    <xf numFmtId="41" fontId="15" fillId="3" borderId="17" xfId="1" applyNumberFormat="1" applyFont="1" applyFill="1" applyBorder="1" applyAlignment="1">
      <alignment horizontal="right"/>
    </xf>
    <xf numFmtId="41" fontId="15" fillId="0" borderId="5" xfId="1" applyNumberFormat="1" applyFont="1" applyFill="1" applyBorder="1" applyAlignment="1">
      <alignment vertical="center"/>
    </xf>
    <xf numFmtId="41" fontId="15" fillId="3" borderId="10" xfId="1" applyNumberFormat="1" applyFont="1" applyFill="1" applyBorder="1" applyAlignment="1">
      <alignment horizontal="right"/>
    </xf>
    <xf numFmtId="41" fontId="15" fillId="0" borderId="10" xfId="1" applyNumberFormat="1" applyFont="1" applyFill="1" applyBorder="1" applyAlignment="1">
      <alignment vertical="center"/>
    </xf>
    <xf numFmtId="1" fontId="19" fillId="0" borderId="0" xfId="0" applyNumberFormat="1" applyFont="1" applyAlignment="1">
      <alignment vertical="center"/>
    </xf>
    <xf numFmtId="165" fontId="16" fillId="0" borderId="0" xfId="1" applyNumberFormat="1" applyFont="1" applyBorder="1" applyAlignment="1"/>
    <xf numFmtId="1" fontId="16" fillId="0" borderId="0" xfId="1" applyNumberFormat="1" applyFont="1" applyBorder="1" applyAlignment="1"/>
    <xf numFmtId="1" fontId="16" fillId="0" borderId="0" xfId="0" applyNumberFormat="1" applyFont="1"/>
    <xf numFmtId="4" fontId="16" fillId="0" borderId="0" xfId="0" applyNumberFormat="1" applyFont="1"/>
    <xf numFmtId="4" fontId="0" fillId="0" borderId="0" xfId="0" applyNumberFormat="1"/>
    <xf numFmtId="43" fontId="0" fillId="0" borderId="0" xfId="0" applyNumberFormat="1"/>
    <xf numFmtId="43" fontId="5" fillId="0" borderId="0" xfId="0" applyNumberFormat="1" applyFont="1"/>
    <xf numFmtId="43" fontId="0" fillId="0" borderId="0" xfId="3" applyFont="1"/>
    <xf numFmtId="171" fontId="0" fillId="0" borderId="0" xfId="3" applyNumberFormat="1" applyFont="1"/>
    <xf numFmtId="171" fontId="0" fillId="0" borderId="0" xfId="0" applyNumberFormat="1"/>
    <xf numFmtId="164" fontId="3" fillId="0" borderId="0" xfId="0" applyNumberFormat="1" applyFont="1"/>
    <xf numFmtId="170" fontId="3" fillId="0" borderId="0" xfId="0" applyNumberFormat="1" applyFont="1"/>
    <xf numFmtId="0" fontId="20" fillId="0" borderId="0" xfId="0" applyFont="1"/>
    <xf numFmtId="166" fontId="21" fillId="3" borderId="0" xfId="1" applyNumberFormat="1" applyFont="1" applyFill="1" applyBorder="1" applyAlignment="1">
      <alignment horizontal="right"/>
    </xf>
    <xf numFmtId="166" fontId="21" fillId="0" borderId="0" xfId="1" applyNumberFormat="1" applyFont="1" applyFill="1" applyBorder="1" applyAlignment="1">
      <alignment vertical="center"/>
    </xf>
    <xf numFmtId="165" fontId="16" fillId="0" borderId="0" xfId="0" applyNumberFormat="1" applyFont="1"/>
    <xf numFmtId="164" fontId="16" fillId="0" borderId="0" xfId="0" applyNumberFormat="1" applyFont="1"/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</cellXfs>
  <cellStyles count="4">
    <cellStyle name="Comma" xfId="3" builtinId="3"/>
    <cellStyle name="Comma [0]" xfId="1" builtinId="6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opLeftCell="A50" zoomScaleNormal="100" zoomScaleSheetLayoutView="100" workbookViewId="0">
      <selection activeCell="B70" sqref="B70"/>
    </sheetView>
  </sheetViews>
  <sheetFormatPr defaultRowHeight="14.4" x14ac:dyDescent="0.3"/>
  <cols>
    <col min="1" max="1" width="4.88671875" customWidth="1"/>
    <col min="2" max="2" width="44.33203125" bestFit="1" customWidth="1"/>
    <col min="3" max="3" width="10.6640625" bestFit="1" customWidth="1"/>
    <col min="4" max="4" width="12" bestFit="1" customWidth="1"/>
    <col min="5" max="5" width="11.109375" customWidth="1"/>
    <col min="6" max="7" width="9.5546875" bestFit="1" customWidth="1"/>
    <col min="8" max="9" width="8.88671875" style="105"/>
  </cols>
  <sheetData>
    <row r="1" spans="1:13" x14ac:dyDescent="0.3">
      <c r="A1" s="152" t="s">
        <v>0</v>
      </c>
      <c r="B1" s="152"/>
      <c r="C1" s="152"/>
      <c r="D1" s="152"/>
      <c r="E1" s="152"/>
    </row>
    <row r="2" spans="1:13" x14ac:dyDescent="0.3">
      <c r="A2" s="152" t="s">
        <v>1</v>
      </c>
      <c r="B2" s="152"/>
      <c r="C2" s="152"/>
      <c r="D2" s="152"/>
      <c r="E2" s="152"/>
    </row>
    <row r="3" spans="1:13" x14ac:dyDescent="0.3">
      <c r="A3" s="152" t="s">
        <v>155</v>
      </c>
      <c r="B3" s="152"/>
      <c r="C3" s="152"/>
      <c r="D3" s="152"/>
      <c r="E3" s="152"/>
    </row>
    <row r="5" spans="1:13" x14ac:dyDescent="0.3">
      <c r="A5" s="151" t="s">
        <v>20</v>
      </c>
      <c r="B5" s="151" t="s">
        <v>21</v>
      </c>
      <c r="C5" s="150" t="s">
        <v>2</v>
      </c>
      <c r="D5" s="150"/>
      <c r="E5" s="151" t="s">
        <v>3</v>
      </c>
    </row>
    <row r="6" spans="1:13" x14ac:dyDescent="0.3">
      <c r="A6" s="151"/>
      <c r="B6" s="151"/>
      <c r="C6" s="10" t="s">
        <v>4</v>
      </c>
      <c r="D6" s="10" t="s">
        <v>5</v>
      </c>
      <c r="E6" s="151"/>
      <c r="F6" s="105"/>
      <c r="G6" s="105"/>
      <c r="J6" s="105"/>
      <c r="K6" s="105"/>
      <c r="L6" s="105"/>
      <c r="M6" s="105"/>
    </row>
    <row r="7" spans="1:13" x14ac:dyDescent="0.3">
      <c r="A7" s="11" t="s">
        <v>6</v>
      </c>
      <c r="B7" s="12" t="s">
        <v>7</v>
      </c>
      <c r="C7" s="13">
        <f>C9+C13+C26+C34+C40</f>
        <v>1376</v>
      </c>
      <c r="D7" s="13">
        <f>D9+D13+D26+D34+D40</f>
        <v>371</v>
      </c>
      <c r="E7" s="14">
        <f>C7+D7</f>
        <v>1747</v>
      </c>
      <c r="F7" s="105"/>
      <c r="G7" s="105"/>
      <c r="J7" s="105"/>
      <c r="K7" s="105"/>
      <c r="L7" s="105"/>
      <c r="M7" s="105"/>
    </row>
    <row r="8" spans="1:13" x14ac:dyDescent="0.3">
      <c r="A8" s="2"/>
      <c r="B8" s="2"/>
      <c r="C8" s="2"/>
      <c r="D8" s="2"/>
      <c r="E8" s="2"/>
      <c r="F8" s="105"/>
      <c r="G8" s="105"/>
      <c r="J8" s="105"/>
      <c r="K8" s="105"/>
      <c r="L8" s="105"/>
      <c r="M8" s="105"/>
    </row>
    <row r="9" spans="1:13" x14ac:dyDescent="0.3">
      <c r="A9" s="20" t="s">
        <v>8</v>
      </c>
      <c r="B9" s="5" t="s">
        <v>22</v>
      </c>
      <c r="C9" s="5">
        <f>C10</f>
        <v>100</v>
      </c>
      <c r="D9" s="7">
        <f>D10</f>
        <v>0</v>
      </c>
      <c r="E9" s="5">
        <v>100</v>
      </c>
      <c r="F9" s="105"/>
      <c r="G9" s="105"/>
      <c r="J9" s="105"/>
      <c r="K9" s="105"/>
      <c r="L9" s="105"/>
      <c r="M9" s="105"/>
    </row>
    <row r="10" spans="1:13" x14ac:dyDescent="0.3">
      <c r="A10" s="2"/>
      <c r="B10" s="2" t="s">
        <v>23</v>
      </c>
      <c r="C10" s="2">
        <v>100</v>
      </c>
      <c r="D10" s="9">
        <v>0</v>
      </c>
      <c r="E10" s="2"/>
      <c r="F10" s="105"/>
      <c r="G10" s="105"/>
      <c r="J10" s="105"/>
      <c r="K10" s="105"/>
      <c r="L10" s="105"/>
      <c r="M10" s="105"/>
    </row>
    <row r="11" spans="1:13" x14ac:dyDescent="0.3">
      <c r="A11" s="2"/>
      <c r="B11" s="2"/>
      <c r="C11" s="2"/>
      <c r="D11" s="2"/>
      <c r="E11" s="2"/>
      <c r="F11" s="105"/>
      <c r="G11" s="105"/>
      <c r="J11" s="105"/>
      <c r="K11" s="105"/>
      <c r="L11" s="105"/>
      <c r="M11" s="105"/>
    </row>
    <row r="12" spans="1:13" x14ac:dyDescent="0.3">
      <c r="A12" s="21" t="s">
        <v>24</v>
      </c>
      <c r="B12" s="3" t="s">
        <v>9</v>
      </c>
      <c r="C12" s="2"/>
      <c r="D12" s="2"/>
      <c r="E12" s="2"/>
      <c r="F12" s="105"/>
      <c r="G12" s="105"/>
      <c r="J12" s="105"/>
      <c r="K12" s="105"/>
      <c r="L12" s="105"/>
      <c r="M12" s="105"/>
    </row>
    <row r="13" spans="1:13" x14ac:dyDescent="0.3">
      <c r="A13" s="2"/>
      <c r="B13" s="4" t="s">
        <v>10</v>
      </c>
      <c r="C13" s="3">
        <f>SUM(C15:C24)</f>
        <v>1093</v>
      </c>
      <c r="D13" s="3">
        <f>SUM(D15:D24)</f>
        <v>366</v>
      </c>
      <c r="E13" s="3">
        <f>C13+D13</f>
        <v>1459</v>
      </c>
      <c r="F13" s="105"/>
      <c r="G13" s="131"/>
      <c r="J13" s="105"/>
      <c r="K13" s="105"/>
      <c r="L13" s="105"/>
      <c r="M13" s="105"/>
    </row>
    <row r="14" spans="1:13" x14ac:dyDescent="0.3">
      <c r="A14" s="2"/>
      <c r="B14" s="2"/>
      <c r="C14" s="2"/>
      <c r="D14" s="2"/>
      <c r="E14" s="2"/>
      <c r="F14" s="105"/>
      <c r="G14" s="131"/>
      <c r="H14" s="107"/>
      <c r="I14" s="107"/>
      <c r="J14" s="107"/>
      <c r="K14" s="105"/>
      <c r="L14" s="105"/>
      <c r="M14" s="105"/>
    </row>
    <row r="15" spans="1:13" x14ac:dyDescent="0.3">
      <c r="A15" s="2"/>
      <c r="B15" s="6" t="s">
        <v>14</v>
      </c>
      <c r="C15" s="2">
        <v>546</v>
      </c>
      <c r="D15" s="2">
        <v>263</v>
      </c>
      <c r="E15" s="2">
        <f>C15+D15</f>
        <v>809</v>
      </c>
      <c r="F15" s="146"/>
      <c r="G15" s="132"/>
      <c r="H15" s="107">
        <f>C15*3</f>
        <v>1638</v>
      </c>
      <c r="I15" s="107">
        <f>D15*3</f>
        <v>789</v>
      </c>
      <c r="J15" s="107">
        <f>H15+I15</f>
        <v>2427</v>
      </c>
      <c r="K15" s="105"/>
      <c r="L15" s="105"/>
      <c r="M15" s="105"/>
    </row>
    <row r="16" spans="1:13" x14ac:dyDescent="0.3">
      <c r="A16" s="2"/>
      <c r="B16" s="6" t="s">
        <v>27</v>
      </c>
      <c r="C16" s="2">
        <v>45</v>
      </c>
      <c r="D16" s="2">
        <v>30</v>
      </c>
      <c r="E16" s="2">
        <f t="shared" ref="E16:E43" si="0">C16+D16</f>
        <v>75</v>
      </c>
      <c r="F16" s="105"/>
      <c r="G16" s="132"/>
      <c r="H16" s="107">
        <f>C16*2</f>
        <v>90</v>
      </c>
      <c r="I16" s="107">
        <f>D16*2</f>
        <v>60</v>
      </c>
      <c r="J16" s="107">
        <f t="shared" ref="J16:J24" si="1">H16+I16</f>
        <v>150</v>
      </c>
      <c r="K16" s="105"/>
      <c r="L16" s="105"/>
      <c r="M16" s="105"/>
    </row>
    <row r="17" spans="1:13" x14ac:dyDescent="0.3">
      <c r="A17" s="2"/>
      <c r="B17" s="6" t="s">
        <v>28</v>
      </c>
      <c r="C17" s="2">
        <v>55</v>
      </c>
      <c r="D17" s="2">
        <v>15</v>
      </c>
      <c r="E17" s="2">
        <f t="shared" si="0"/>
        <v>70</v>
      </c>
      <c r="F17" s="105"/>
      <c r="G17" s="133"/>
      <c r="H17" s="107">
        <f>C17*2</f>
        <v>110</v>
      </c>
      <c r="I17" s="107">
        <f>D17*2</f>
        <v>30</v>
      </c>
      <c r="J17" s="107">
        <f t="shared" si="1"/>
        <v>140</v>
      </c>
      <c r="K17" s="105"/>
      <c r="L17" s="105"/>
      <c r="M17" s="105"/>
    </row>
    <row r="18" spans="1:13" x14ac:dyDescent="0.3">
      <c r="A18" s="2"/>
      <c r="B18" s="6" t="s">
        <v>29</v>
      </c>
      <c r="C18" s="2">
        <v>52</v>
      </c>
      <c r="D18" s="2">
        <v>18</v>
      </c>
      <c r="E18" s="2">
        <f t="shared" si="0"/>
        <v>70</v>
      </c>
      <c r="F18" s="105"/>
      <c r="G18" s="133"/>
      <c r="H18" s="107">
        <f t="shared" ref="H18:H19" si="2">C18*2</f>
        <v>104</v>
      </c>
      <c r="I18" s="107">
        <f t="shared" ref="I18:I19" si="3">D18*2</f>
        <v>36</v>
      </c>
      <c r="J18" s="107">
        <f t="shared" si="1"/>
        <v>140</v>
      </c>
      <c r="K18" s="105"/>
      <c r="L18" s="105"/>
      <c r="M18" s="105"/>
    </row>
    <row r="19" spans="1:13" x14ac:dyDescent="0.3">
      <c r="A19" s="2"/>
      <c r="B19" s="6" t="s">
        <v>30</v>
      </c>
      <c r="C19" s="2">
        <v>52</v>
      </c>
      <c r="D19" s="9">
        <v>0</v>
      </c>
      <c r="E19" s="2">
        <f t="shared" si="0"/>
        <v>52</v>
      </c>
      <c r="F19" s="105"/>
      <c r="G19" s="130"/>
      <c r="H19" s="107">
        <f t="shared" si="2"/>
        <v>104</v>
      </c>
      <c r="I19" s="107">
        <f t="shared" si="3"/>
        <v>0</v>
      </c>
      <c r="J19" s="107">
        <f t="shared" si="1"/>
        <v>104</v>
      </c>
      <c r="K19" s="105"/>
      <c r="L19" s="105"/>
      <c r="M19" s="105"/>
    </row>
    <row r="20" spans="1:13" x14ac:dyDescent="0.3">
      <c r="A20" s="2"/>
      <c r="B20" s="22" t="s">
        <v>35</v>
      </c>
      <c r="C20" s="2">
        <v>200</v>
      </c>
      <c r="D20" s="2">
        <v>25</v>
      </c>
      <c r="E20" s="2">
        <f t="shared" si="0"/>
        <v>225</v>
      </c>
      <c r="F20" s="105"/>
      <c r="G20" s="130"/>
      <c r="H20" s="107">
        <f>C20*3</f>
        <v>600</v>
      </c>
      <c r="I20" s="107">
        <f>D20*3</f>
        <v>75</v>
      </c>
      <c r="J20" s="107">
        <f t="shared" si="1"/>
        <v>675</v>
      </c>
      <c r="K20" s="105"/>
      <c r="L20" s="105"/>
      <c r="M20" s="105"/>
    </row>
    <row r="21" spans="1:13" x14ac:dyDescent="0.3">
      <c r="A21" s="2"/>
      <c r="B21" s="22" t="s">
        <v>31</v>
      </c>
      <c r="C21" s="2">
        <v>30</v>
      </c>
      <c r="D21" s="17">
        <v>15</v>
      </c>
      <c r="E21" s="2">
        <f t="shared" si="0"/>
        <v>45</v>
      </c>
      <c r="F21" s="105"/>
      <c r="G21" s="130"/>
      <c r="H21" s="107">
        <f t="shared" ref="H21:I23" si="4">C21*2</f>
        <v>60</v>
      </c>
      <c r="I21" s="107">
        <f t="shared" si="4"/>
        <v>30</v>
      </c>
      <c r="J21" s="107">
        <f t="shared" si="1"/>
        <v>90</v>
      </c>
      <c r="K21" s="105"/>
      <c r="L21" s="105"/>
      <c r="M21" s="105"/>
    </row>
    <row r="22" spans="1:13" x14ac:dyDescent="0.3">
      <c r="A22" s="2"/>
      <c r="B22" s="6" t="s">
        <v>32</v>
      </c>
      <c r="C22" s="2">
        <v>29</v>
      </c>
      <c r="D22" s="9">
        <v>0</v>
      </c>
      <c r="E22" s="2">
        <f t="shared" si="0"/>
        <v>29</v>
      </c>
      <c r="F22" s="105"/>
      <c r="G22" s="130"/>
      <c r="H22" s="107">
        <f t="shared" si="4"/>
        <v>58</v>
      </c>
      <c r="I22" s="107">
        <f t="shared" si="4"/>
        <v>0</v>
      </c>
      <c r="J22" s="107">
        <f t="shared" si="1"/>
        <v>58</v>
      </c>
      <c r="K22" s="105"/>
      <c r="L22" s="105"/>
      <c r="M22" s="105"/>
    </row>
    <row r="23" spans="1:13" x14ac:dyDescent="0.3">
      <c r="A23" s="2"/>
      <c r="B23" s="6" t="s">
        <v>33</v>
      </c>
      <c r="C23" s="2">
        <v>44</v>
      </c>
      <c r="D23" s="9">
        <v>0</v>
      </c>
      <c r="E23" s="2">
        <f t="shared" si="0"/>
        <v>44</v>
      </c>
      <c r="F23" s="105"/>
      <c r="G23" s="130"/>
      <c r="H23" s="107">
        <f t="shared" si="4"/>
        <v>88</v>
      </c>
      <c r="I23" s="107">
        <f t="shared" si="4"/>
        <v>0</v>
      </c>
      <c r="J23" s="107">
        <f t="shared" si="1"/>
        <v>88</v>
      </c>
      <c r="K23" s="105"/>
      <c r="L23" s="105"/>
      <c r="M23" s="105"/>
    </row>
    <row r="24" spans="1:13" x14ac:dyDescent="0.3">
      <c r="A24" s="2"/>
      <c r="B24" s="6" t="s">
        <v>34</v>
      </c>
      <c r="C24" s="2">
        <v>40</v>
      </c>
      <c r="D24" s="9">
        <v>0</v>
      </c>
      <c r="E24" s="2">
        <f t="shared" si="0"/>
        <v>40</v>
      </c>
      <c r="F24" s="105"/>
      <c r="G24" s="130"/>
      <c r="H24" s="107">
        <f>C24</f>
        <v>40</v>
      </c>
      <c r="I24" s="141">
        <f>D24</f>
        <v>0</v>
      </c>
      <c r="J24" s="107">
        <f t="shared" si="1"/>
        <v>40</v>
      </c>
      <c r="K24" s="105"/>
      <c r="L24" s="105"/>
      <c r="M24" s="105"/>
    </row>
    <row r="25" spans="1:13" x14ac:dyDescent="0.3">
      <c r="A25" s="2"/>
      <c r="B25" s="2"/>
      <c r="C25" s="2"/>
      <c r="D25" s="2"/>
      <c r="E25" s="2"/>
      <c r="F25" s="105"/>
      <c r="G25" s="105"/>
      <c r="H25" s="107">
        <f>SUM(H15:H24)+E9</f>
        <v>2992</v>
      </c>
      <c r="I25" s="107">
        <f>SUM(I15:I24)</f>
        <v>1020</v>
      </c>
      <c r="J25" s="107">
        <f>H25+I25</f>
        <v>4012</v>
      </c>
      <c r="K25" s="105"/>
      <c r="L25" s="105"/>
      <c r="M25" s="105"/>
    </row>
    <row r="26" spans="1:13" x14ac:dyDescent="0.3">
      <c r="A26" s="2"/>
      <c r="B26" s="4" t="s">
        <v>11</v>
      </c>
      <c r="C26" s="8">
        <f>SUM(C28:C32)</f>
        <v>159</v>
      </c>
      <c r="D26" s="8">
        <f>SUM(D28:D32)</f>
        <v>5</v>
      </c>
      <c r="E26" s="3">
        <f t="shared" si="0"/>
        <v>164</v>
      </c>
      <c r="F26" s="105"/>
      <c r="G26" s="105"/>
      <c r="H26" s="107"/>
      <c r="I26" s="107"/>
      <c r="J26" s="107"/>
      <c r="K26" s="105"/>
      <c r="L26" s="105"/>
      <c r="M26" s="105"/>
    </row>
    <row r="27" spans="1:13" x14ac:dyDescent="0.3">
      <c r="A27" s="2"/>
      <c r="B27" s="2"/>
      <c r="C27" s="2"/>
      <c r="D27" s="2"/>
      <c r="E27" s="2"/>
      <c r="F27" s="105"/>
      <c r="G27" s="105"/>
      <c r="H27" s="107"/>
      <c r="I27" s="107"/>
      <c r="J27" s="107"/>
      <c r="K27" s="105"/>
      <c r="L27" s="105"/>
      <c r="M27" s="105"/>
    </row>
    <row r="28" spans="1:13" x14ac:dyDescent="0.3">
      <c r="A28" s="2"/>
      <c r="B28" s="7" t="s">
        <v>14</v>
      </c>
      <c r="C28" s="23">
        <v>60</v>
      </c>
      <c r="D28" s="9">
        <v>5</v>
      </c>
      <c r="E28" s="2">
        <f t="shared" si="0"/>
        <v>65</v>
      </c>
      <c r="F28" s="105"/>
      <c r="G28" s="105"/>
      <c r="H28" s="107">
        <f>C28*5</f>
        <v>300</v>
      </c>
      <c r="I28" s="107">
        <f>D28*5</f>
        <v>25</v>
      </c>
      <c r="J28" s="107">
        <f>H28+I28</f>
        <v>325</v>
      </c>
      <c r="K28" s="105"/>
      <c r="L28" s="105"/>
      <c r="M28" s="105"/>
    </row>
    <row r="29" spans="1:13" x14ac:dyDescent="0.3">
      <c r="A29" s="2"/>
      <c r="B29" s="7" t="s">
        <v>37</v>
      </c>
      <c r="C29" s="23">
        <v>45</v>
      </c>
      <c r="D29" s="9">
        <v>0</v>
      </c>
      <c r="E29" s="2">
        <f t="shared" si="0"/>
        <v>45</v>
      </c>
      <c r="F29" s="105"/>
      <c r="G29" s="105"/>
      <c r="H29" s="107">
        <f>C29*4</f>
        <v>180</v>
      </c>
      <c r="I29" s="107">
        <f t="shared" ref="I29:I32" si="5">D29*5</f>
        <v>0</v>
      </c>
      <c r="J29" s="107">
        <f t="shared" ref="J29:J33" si="6">H29+I29</f>
        <v>180</v>
      </c>
      <c r="K29" s="105"/>
      <c r="L29" s="105"/>
      <c r="M29" s="105"/>
    </row>
    <row r="30" spans="1:13" x14ac:dyDescent="0.3">
      <c r="A30" s="2"/>
      <c r="B30" s="7" t="s">
        <v>38</v>
      </c>
      <c r="C30" s="23">
        <v>10</v>
      </c>
      <c r="D30" s="9">
        <v>0</v>
      </c>
      <c r="E30" s="2">
        <f t="shared" si="0"/>
        <v>10</v>
      </c>
      <c r="F30" s="105"/>
      <c r="G30" s="105"/>
      <c r="H30" s="107">
        <f>C30*4</f>
        <v>40</v>
      </c>
      <c r="I30" s="107">
        <f t="shared" si="5"/>
        <v>0</v>
      </c>
      <c r="J30" s="107">
        <f t="shared" si="6"/>
        <v>40</v>
      </c>
      <c r="K30" s="105"/>
      <c r="L30" s="105"/>
      <c r="M30" s="105"/>
    </row>
    <row r="31" spans="1:13" x14ac:dyDescent="0.3">
      <c r="A31" s="2"/>
      <c r="B31" s="7" t="s">
        <v>29</v>
      </c>
      <c r="C31" s="23">
        <v>20</v>
      </c>
      <c r="D31" s="9">
        <v>0</v>
      </c>
      <c r="E31" s="2">
        <f t="shared" si="0"/>
        <v>20</v>
      </c>
      <c r="F31" s="105"/>
      <c r="G31" s="105"/>
      <c r="H31" s="107">
        <f>C31*4</f>
        <v>80</v>
      </c>
      <c r="I31" s="107">
        <f t="shared" si="5"/>
        <v>0</v>
      </c>
      <c r="J31" s="107">
        <f t="shared" si="6"/>
        <v>80</v>
      </c>
      <c r="K31" s="105"/>
      <c r="L31" s="105"/>
      <c r="M31" s="105"/>
    </row>
    <row r="32" spans="1:13" x14ac:dyDescent="0.3">
      <c r="A32" s="2"/>
      <c r="B32" s="7" t="s">
        <v>30</v>
      </c>
      <c r="C32" s="23">
        <v>24</v>
      </c>
      <c r="D32" s="9">
        <v>0</v>
      </c>
      <c r="E32" s="2">
        <f t="shared" si="0"/>
        <v>24</v>
      </c>
      <c r="F32" s="105"/>
      <c r="G32" s="105"/>
      <c r="H32" s="107">
        <f>C32*4</f>
        <v>96</v>
      </c>
      <c r="I32" s="107">
        <f t="shared" si="5"/>
        <v>0</v>
      </c>
      <c r="J32" s="107">
        <f t="shared" si="6"/>
        <v>96</v>
      </c>
      <c r="K32" s="105"/>
      <c r="L32" s="105"/>
      <c r="M32" s="105"/>
    </row>
    <row r="33" spans="1:13" x14ac:dyDescent="0.3">
      <c r="A33" s="2"/>
      <c r="B33" s="2"/>
      <c r="C33" s="24"/>
      <c r="D33" s="2"/>
      <c r="E33" s="2"/>
      <c r="F33" s="105"/>
      <c r="G33" s="105"/>
      <c r="H33" s="107">
        <f>SUM(H28:H32)</f>
        <v>696</v>
      </c>
      <c r="I33" s="107">
        <f>SUM(I28:I32)</f>
        <v>25</v>
      </c>
      <c r="J33" s="107">
        <f t="shared" si="6"/>
        <v>721</v>
      </c>
      <c r="K33" s="105"/>
      <c r="L33" s="105"/>
      <c r="M33" s="105"/>
    </row>
    <row r="34" spans="1:13" x14ac:dyDescent="0.3">
      <c r="A34" s="2"/>
      <c r="B34" s="4" t="s">
        <v>39</v>
      </c>
      <c r="C34" s="8">
        <f>SUM(C36:C38)</f>
        <v>14</v>
      </c>
      <c r="D34" s="8">
        <f>SUM(D36:D38)</f>
        <v>0</v>
      </c>
      <c r="E34" s="3">
        <f t="shared" si="0"/>
        <v>14</v>
      </c>
      <c r="F34" s="105"/>
      <c r="G34" s="105"/>
      <c r="H34" s="107"/>
      <c r="I34" s="107"/>
      <c r="J34" s="107"/>
      <c r="K34" s="105"/>
      <c r="L34" s="105"/>
      <c r="M34" s="105"/>
    </row>
    <row r="35" spans="1:13" x14ac:dyDescent="0.3">
      <c r="A35" s="2"/>
      <c r="B35" s="2"/>
      <c r="C35" s="2"/>
      <c r="D35" s="2"/>
      <c r="E35" s="2"/>
      <c r="F35" s="105"/>
      <c r="G35" s="105"/>
      <c r="H35" s="107"/>
      <c r="I35" s="107"/>
      <c r="J35" s="107"/>
      <c r="K35" s="105"/>
      <c r="L35" s="105"/>
      <c r="M35" s="105"/>
    </row>
    <row r="36" spans="1:13" x14ac:dyDescent="0.3">
      <c r="A36" s="2"/>
      <c r="B36" s="7" t="s">
        <v>25</v>
      </c>
      <c r="C36" s="23">
        <v>3</v>
      </c>
      <c r="D36" s="9">
        <v>0</v>
      </c>
      <c r="E36" s="2">
        <f t="shared" si="0"/>
        <v>3</v>
      </c>
      <c r="F36" s="105"/>
      <c r="G36" s="105"/>
      <c r="H36" s="107">
        <f>C36*6</f>
        <v>18</v>
      </c>
      <c r="I36" s="107"/>
      <c r="J36" s="107"/>
      <c r="K36" s="105"/>
      <c r="L36" s="105"/>
      <c r="M36" s="105"/>
    </row>
    <row r="37" spans="1:13" x14ac:dyDescent="0.3">
      <c r="A37" s="2"/>
      <c r="B37" s="7" t="s">
        <v>36</v>
      </c>
      <c r="C37" s="23">
        <v>8</v>
      </c>
      <c r="D37" s="9">
        <v>0</v>
      </c>
      <c r="E37" s="2">
        <f t="shared" si="0"/>
        <v>8</v>
      </c>
      <c r="F37" s="105"/>
      <c r="G37" s="105"/>
      <c r="H37" s="107">
        <f>C37*6</f>
        <v>48</v>
      </c>
      <c r="I37" s="107"/>
      <c r="J37" s="107"/>
      <c r="K37" s="105"/>
      <c r="L37" s="105"/>
      <c r="M37" s="105"/>
    </row>
    <row r="38" spans="1:13" x14ac:dyDescent="0.3">
      <c r="A38" s="2"/>
      <c r="B38" s="7" t="s">
        <v>26</v>
      </c>
      <c r="C38" s="23">
        <v>3</v>
      </c>
      <c r="D38" s="9">
        <v>0</v>
      </c>
      <c r="E38" s="2">
        <f t="shared" si="0"/>
        <v>3</v>
      </c>
      <c r="F38" s="105"/>
      <c r="G38" s="105"/>
      <c r="H38" s="107">
        <f>C38*7</f>
        <v>21</v>
      </c>
      <c r="I38" s="107"/>
      <c r="J38" s="107"/>
      <c r="K38" s="105"/>
      <c r="L38" s="105"/>
      <c r="M38" s="105"/>
    </row>
    <row r="39" spans="1:13" x14ac:dyDescent="0.3">
      <c r="A39" s="2"/>
      <c r="B39" s="7"/>
      <c r="C39" s="2"/>
      <c r="D39" s="2"/>
      <c r="E39" s="2"/>
      <c r="F39" s="105"/>
      <c r="G39" s="105"/>
      <c r="H39" s="107">
        <f>SUM(H36:H38)</f>
        <v>87</v>
      </c>
      <c r="I39" s="107"/>
      <c r="J39" s="107"/>
      <c r="K39" s="105"/>
      <c r="L39" s="105"/>
      <c r="M39" s="105"/>
    </row>
    <row r="40" spans="1:13" x14ac:dyDescent="0.3">
      <c r="A40" s="2"/>
      <c r="B40" s="26" t="s">
        <v>19</v>
      </c>
      <c r="C40" s="3">
        <f>SUM(C42:C43)</f>
        <v>10</v>
      </c>
      <c r="D40" s="3">
        <f>SUM(D42:D43)</f>
        <v>0</v>
      </c>
      <c r="E40" s="3">
        <f t="shared" si="0"/>
        <v>10</v>
      </c>
      <c r="F40" s="105"/>
      <c r="G40" s="105"/>
      <c r="H40" s="107"/>
      <c r="I40" s="107"/>
      <c r="J40" s="107"/>
      <c r="K40" s="105"/>
      <c r="L40" s="105"/>
      <c r="M40" s="105"/>
    </row>
    <row r="41" spans="1:13" x14ac:dyDescent="0.3">
      <c r="A41" s="2"/>
      <c r="B41" s="7"/>
      <c r="C41" s="2"/>
      <c r="D41" s="2"/>
      <c r="E41" s="2"/>
      <c r="F41" s="105"/>
      <c r="G41" s="105"/>
      <c r="J41" s="105"/>
      <c r="K41" s="105"/>
      <c r="L41" s="105"/>
      <c r="M41" s="105"/>
    </row>
    <row r="42" spans="1:13" x14ac:dyDescent="0.3">
      <c r="A42" s="2"/>
      <c r="B42" s="7" t="s">
        <v>25</v>
      </c>
      <c r="C42" s="2">
        <v>5</v>
      </c>
      <c r="D42" s="9">
        <v>0</v>
      </c>
      <c r="E42" s="2">
        <f t="shared" si="0"/>
        <v>5</v>
      </c>
      <c r="F42" s="105"/>
      <c r="G42" s="105"/>
      <c r="J42" s="105"/>
      <c r="K42" s="105"/>
      <c r="L42" s="105"/>
      <c r="M42" s="105"/>
    </row>
    <row r="43" spans="1:13" x14ac:dyDescent="0.3">
      <c r="A43" s="2"/>
      <c r="B43" s="7" t="s">
        <v>36</v>
      </c>
      <c r="C43" s="2">
        <v>5</v>
      </c>
      <c r="D43" s="9">
        <v>0</v>
      </c>
      <c r="E43" s="2">
        <f t="shared" si="0"/>
        <v>5</v>
      </c>
      <c r="F43" s="105"/>
      <c r="G43" s="105"/>
      <c r="J43" s="105"/>
      <c r="K43" s="105"/>
      <c r="L43" s="105"/>
      <c r="M43" s="105"/>
    </row>
    <row r="44" spans="1:13" x14ac:dyDescent="0.3">
      <c r="D44" s="27"/>
      <c r="F44" s="147"/>
      <c r="G44" s="105"/>
      <c r="J44" s="105"/>
      <c r="K44" s="105"/>
      <c r="L44" s="105"/>
      <c r="M44" s="105"/>
    </row>
    <row r="45" spans="1:13" x14ac:dyDescent="0.3">
      <c r="A45" s="15" t="s">
        <v>12</v>
      </c>
      <c r="B45" s="1" t="s">
        <v>13</v>
      </c>
      <c r="C45" s="16">
        <f>SUM(C47:C59)</f>
        <v>1376</v>
      </c>
      <c r="D45" s="16">
        <f>SUM(D47:D59)</f>
        <v>371</v>
      </c>
      <c r="E45" s="16">
        <f>SUM(E47:E59)</f>
        <v>1747</v>
      </c>
      <c r="F45" s="105"/>
      <c r="G45" s="105"/>
      <c r="J45" s="105"/>
      <c r="K45" s="105"/>
      <c r="L45" s="105"/>
      <c r="M45" s="105"/>
    </row>
    <row r="46" spans="1:13" x14ac:dyDescent="0.3">
      <c r="A46" s="2"/>
      <c r="B46" s="2"/>
      <c r="C46" s="2"/>
      <c r="D46" s="2"/>
      <c r="E46" s="2"/>
      <c r="F46" s="105"/>
      <c r="G46" s="105"/>
      <c r="J46" s="105"/>
      <c r="K46" s="105"/>
      <c r="L46" s="105"/>
      <c r="M46" s="105"/>
    </row>
    <row r="47" spans="1:13" x14ac:dyDescent="0.3">
      <c r="A47" s="2"/>
      <c r="B47" s="6" t="s">
        <v>14</v>
      </c>
      <c r="C47" s="24">
        <f>C42+C36+C28+C15</f>
        <v>614</v>
      </c>
      <c r="D47" s="25">
        <f>D15+D28</f>
        <v>268</v>
      </c>
      <c r="E47" s="25">
        <f>C47+D47</f>
        <v>882</v>
      </c>
      <c r="F47" s="105"/>
      <c r="G47" s="105"/>
      <c r="J47" s="105"/>
      <c r="K47" s="105"/>
      <c r="L47" s="105"/>
      <c r="M47" s="105"/>
    </row>
    <row r="48" spans="1:13" x14ac:dyDescent="0.3">
      <c r="A48" s="2"/>
      <c r="B48" s="7" t="s">
        <v>37</v>
      </c>
      <c r="C48" s="24">
        <f>C43+C37+C29</f>
        <v>58</v>
      </c>
      <c r="D48" s="25"/>
      <c r="E48" s="25">
        <f t="shared" ref="E48:E59" si="7">C48+D48</f>
        <v>58</v>
      </c>
      <c r="F48" s="105"/>
      <c r="G48" s="105"/>
      <c r="J48" s="105"/>
      <c r="K48" s="105"/>
      <c r="L48" s="105"/>
      <c r="M48" s="105"/>
    </row>
    <row r="49" spans="1:13" x14ac:dyDescent="0.3">
      <c r="A49" s="2"/>
      <c r="B49" s="6" t="s">
        <v>27</v>
      </c>
      <c r="C49" s="2">
        <f>C16</f>
        <v>45</v>
      </c>
      <c r="D49" s="2">
        <f>D16</f>
        <v>30</v>
      </c>
      <c r="E49" s="25">
        <f t="shared" si="7"/>
        <v>75</v>
      </c>
      <c r="F49" s="105"/>
      <c r="G49" s="105"/>
      <c r="J49" s="105"/>
      <c r="K49" s="105"/>
      <c r="L49" s="105"/>
      <c r="M49" s="105"/>
    </row>
    <row r="50" spans="1:13" x14ac:dyDescent="0.3">
      <c r="A50" s="2"/>
      <c r="B50" s="6" t="s">
        <v>28</v>
      </c>
      <c r="C50" s="2">
        <f>C17</f>
        <v>55</v>
      </c>
      <c r="D50" s="2">
        <v>15</v>
      </c>
      <c r="E50" s="25">
        <f t="shared" si="7"/>
        <v>70</v>
      </c>
      <c r="F50" s="105"/>
      <c r="G50" s="105"/>
      <c r="J50" s="105"/>
      <c r="K50" s="105"/>
      <c r="L50" s="105"/>
      <c r="M50" s="105"/>
    </row>
    <row r="51" spans="1:13" x14ac:dyDescent="0.3">
      <c r="A51" s="2"/>
      <c r="B51" s="7" t="s">
        <v>40</v>
      </c>
      <c r="C51" s="24">
        <f>C30</f>
        <v>10</v>
      </c>
      <c r="D51" s="2"/>
      <c r="E51" s="25">
        <f t="shared" si="7"/>
        <v>10</v>
      </c>
      <c r="F51" s="105"/>
      <c r="G51" s="105"/>
      <c r="J51" s="105"/>
      <c r="K51" s="105"/>
      <c r="L51" s="105"/>
      <c r="M51" s="105"/>
    </row>
    <row r="52" spans="1:13" x14ac:dyDescent="0.3">
      <c r="A52" s="2"/>
      <c r="B52" s="6" t="s">
        <v>29</v>
      </c>
      <c r="C52" s="24">
        <f>C31+C18</f>
        <v>72</v>
      </c>
      <c r="D52" s="2">
        <v>18</v>
      </c>
      <c r="E52" s="25">
        <f t="shared" si="7"/>
        <v>90</v>
      </c>
      <c r="F52" s="105"/>
      <c r="G52" s="105"/>
      <c r="J52" s="105"/>
      <c r="K52" s="105"/>
      <c r="L52" s="105"/>
      <c r="M52" s="105"/>
    </row>
    <row r="53" spans="1:13" x14ac:dyDescent="0.3">
      <c r="A53" s="2"/>
      <c r="B53" s="6" t="s">
        <v>30</v>
      </c>
      <c r="C53" s="24">
        <f>C38+C32+C19</f>
        <v>79</v>
      </c>
      <c r="D53" s="9">
        <v>0</v>
      </c>
      <c r="E53" s="25">
        <f t="shared" si="7"/>
        <v>79</v>
      </c>
      <c r="F53" s="105"/>
      <c r="G53" s="105"/>
      <c r="J53" s="105"/>
      <c r="K53" s="105"/>
      <c r="L53" s="105"/>
      <c r="M53" s="105"/>
    </row>
    <row r="54" spans="1:13" x14ac:dyDescent="0.3">
      <c r="A54" s="2"/>
      <c r="B54" s="22" t="s">
        <v>35</v>
      </c>
      <c r="C54" s="2">
        <f>C20</f>
        <v>200</v>
      </c>
      <c r="D54" s="2">
        <f>D20</f>
        <v>25</v>
      </c>
      <c r="E54" s="25">
        <f t="shared" si="7"/>
        <v>225</v>
      </c>
      <c r="F54" s="105"/>
      <c r="G54" s="105"/>
      <c r="J54" s="105"/>
      <c r="K54" s="105"/>
      <c r="L54" s="105"/>
      <c r="M54" s="105"/>
    </row>
    <row r="55" spans="1:13" x14ac:dyDescent="0.3">
      <c r="A55" s="2"/>
      <c r="B55" s="22" t="s">
        <v>31</v>
      </c>
      <c r="C55" s="2">
        <f>C21</f>
        <v>30</v>
      </c>
      <c r="D55" s="17">
        <v>15</v>
      </c>
      <c r="E55" s="25">
        <f t="shared" si="7"/>
        <v>45</v>
      </c>
      <c r="F55" s="105"/>
      <c r="G55" s="105"/>
      <c r="J55" s="105"/>
      <c r="K55" s="105"/>
      <c r="L55" s="105"/>
      <c r="M55" s="105"/>
    </row>
    <row r="56" spans="1:13" x14ac:dyDescent="0.3">
      <c r="A56" s="2"/>
      <c r="B56" s="6" t="s">
        <v>32</v>
      </c>
      <c r="C56" s="2">
        <f>C22</f>
        <v>29</v>
      </c>
      <c r="D56" s="9">
        <v>0</v>
      </c>
      <c r="E56" s="25">
        <f t="shared" si="7"/>
        <v>29</v>
      </c>
      <c r="F56" s="105"/>
      <c r="G56" s="105"/>
      <c r="J56" s="105"/>
      <c r="K56" s="105"/>
      <c r="L56" s="105"/>
      <c r="M56" s="105"/>
    </row>
    <row r="57" spans="1:13" x14ac:dyDescent="0.3">
      <c r="A57" s="2"/>
      <c r="B57" s="6" t="s">
        <v>33</v>
      </c>
      <c r="C57" s="2">
        <f>C23</f>
        <v>44</v>
      </c>
      <c r="D57" s="9">
        <v>0</v>
      </c>
      <c r="E57" s="25">
        <f t="shared" si="7"/>
        <v>44</v>
      </c>
      <c r="F57" s="105"/>
      <c r="G57" s="105"/>
      <c r="J57" s="105"/>
      <c r="K57" s="105"/>
      <c r="L57" s="105"/>
      <c r="M57" s="105"/>
    </row>
    <row r="58" spans="1:13" x14ac:dyDescent="0.3">
      <c r="A58" s="2"/>
      <c r="B58" s="6" t="s">
        <v>34</v>
      </c>
      <c r="C58" s="2">
        <f>C24</f>
        <v>40</v>
      </c>
      <c r="D58" s="9">
        <v>0</v>
      </c>
      <c r="E58" s="25">
        <f t="shared" si="7"/>
        <v>40</v>
      </c>
      <c r="F58" s="105"/>
      <c r="G58" s="105"/>
      <c r="J58" s="105"/>
      <c r="K58" s="105"/>
      <c r="L58" s="105"/>
      <c r="M58" s="105"/>
    </row>
    <row r="59" spans="1:13" x14ac:dyDescent="0.3">
      <c r="A59" s="2"/>
      <c r="B59" s="6" t="s">
        <v>41</v>
      </c>
      <c r="C59" s="2">
        <f>C10</f>
        <v>100</v>
      </c>
      <c r="D59" s="9">
        <v>0</v>
      </c>
      <c r="E59" s="25">
        <f t="shared" si="7"/>
        <v>100</v>
      </c>
      <c r="F59" s="105"/>
      <c r="G59" s="105"/>
      <c r="J59" s="105"/>
      <c r="K59" s="105"/>
      <c r="L59" s="105"/>
      <c r="M59" s="105"/>
    </row>
    <row r="60" spans="1:13" x14ac:dyDescent="0.3">
      <c r="F60" s="105"/>
      <c r="G60" s="105"/>
      <c r="J60" s="105"/>
      <c r="K60" s="105"/>
      <c r="L60" s="105"/>
      <c r="M60" s="105"/>
    </row>
    <row r="61" spans="1:13" x14ac:dyDescent="0.3">
      <c r="A61" s="15" t="s">
        <v>15</v>
      </c>
      <c r="B61" s="1" t="s">
        <v>16</v>
      </c>
      <c r="C61" s="16">
        <f>SUM(C62:C66)</f>
        <v>3835</v>
      </c>
      <c r="D61" s="16">
        <f>SUM(D62:D66)</f>
        <v>1045</v>
      </c>
      <c r="E61" s="16">
        <f>C61+D61</f>
        <v>4880</v>
      </c>
      <c r="F61" s="105"/>
      <c r="G61" s="105"/>
      <c r="J61" s="105"/>
      <c r="K61" s="105"/>
      <c r="L61" s="105"/>
      <c r="M61" s="105"/>
    </row>
    <row r="62" spans="1:13" x14ac:dyDescent="0.3">
      <c r="A62" s="28"/>
      <c r="B62" s="28"/>
      <c r="C62" s="9"/>
      <c r="D62" s="9"/>
      <c r="E62" s="9"/>
      <c r="F62" s="105"/>
      <c r="G62" s="105"/>
      <c r="J62" s="105"/>
      <c r="K62" s="105"/>
      <c r="L62" s="105"/>
      <c r="M62" s="105"/>
    </row>
    <row r="63" spans="1:13" x14ac:dyDescent="0.3">
      <c r="A63" s="29"/>
      <c r="B63" s="28" t="s">
        <v>17</v>
      </c>
      <c r="C63" s="9">
        <f>H25</f>
        <v>2992</v>
      </c>
      <c r="D63" s="9">
        <f>I25</f>
        <v>1020</v>
      </c>
      <c r="E63" s="9">
        <f>C63+D63</f>
        <v>4012</v>
      </c>
      <c r="F63" s="105"/>
      <c r="G63" s="105"/>
      <c r="J63" s="105"/>
      <c r="K63" s="105"/>
      <c r="L63" s="105"/>
      <c r="M63" s="105"/>
    </row>
    <row r="64" spans="1:13" x14ac:dyDescent="0.3">
      <c r="A64" s="29"/>
      <c r="B64" s="28" t="s">
        <v>11</v>
      </c>
      <c r="C64" s="9">
        <f>300+180+40+80+96</f>
        <v>696</v>
      </c>
      <c r="D64" s="9">
        <v>25</v>
      </c>
      <c r="E64" s="9">
        <f>SUM(C64:D64)</f>
        <v>721</v>
      </c>
      <c r="F64" s="105"/>
      <c r="G64" s="105"/>
      <c r="J64" s="105"/>
      <c r="K64" s="105"/>
      <c r="L64" s="105"/>
      <c r="M64" s="105"/>
    </row>
    <row r="65" spans="1:13" x14ac:dyDescent="0.3">
      <c r="A65" s="29"/>
      <c r="B65" s="28" t="s">
        <v>42</v>
      </c>
      <c r="C65" s="9">
        <v>87</v>
      </c>
      <c r="D65" s="9" t="s">
        <v>18</v>
      </c>
      <c r="E65" s="9">
        <f t="shared" ref="E65:E66" si="8">C65</f>
        <v>87</v>
      </c>
      <c r="F65" s="105"/>
      <c r="G65" s="105"/>
      <c r="J65" s="105"/>
      <c r="K65" s="105"/>
      <c r="L65" s="105"/>
      <c r="M65" s="105"/>
    </row>
    <row r="66" spans="1:13" x14ac:dyDescent="0.3">
      <c r="A66" s="29"/>
      <c r="B66" s="28" t="s">
        <v>19</v>
      </c>
      <c r="C66" s="9">
        <v>60</v>
      </c>
      <c r="D66" s="9" t="s">
        <v>18</v>
      </c>
      <c r="E66" s="9">
        <f t="shared" si="8"/>
        <v>60</v>
      </c>
      <c r="F66" s="105"/>
      <c r="G66" s="105"/>
      <c r="J66" s="105"/>
      <c r="K66" s="105"/>
      <c r="L66" s="105"/>
      <c r="M66" s="105"/>
    </row>
    <row r="67" spans="1:13" x14ac:dyDescent="0.3">
      <c r="A67" s="28"/>
      <c r="B67" s="28"/>
      <c r="C67" s="9"/>
      <c r="D67" s="9"/>
      <c r="E67" s="9"/>
      <c r="F67" s="105"/>
      <c r="G67" s="105"/>
      <c r="J67" s="105"/>
      <c r="K67" s="105"/>
      <c r="L67" s="105"/>
      <c r="M67" s="105"/>
    </row>
    <row r="68" spans="1:13" x14ac:dyDescent="0.3">
      <c r="F68" s="105"/>
      <c r="G68" s="105"/>
      <c r="J68" s="105"/>
      <c r="K68" s="105"/>
      <c r="L68" s="105"/>
      <c r="M68" s="105"/>
    </row>
    <row r="69" spans="1:13" x14ac:dyDescent="0.3">
      <c r="C69" s="148"/>
      <c r="D69" s="148"/>
      <c r="E69" s="148"/>
      <c r="F69" s="105"/>
      <c r="G69" s="105"/>
      <c r="J69" s="105"/>
      <c r="K69" s="105"/>
      <c r="L69" s="105"/>
      <c r="M69" s="105"/>
    </row>
    <row r="70" spans="1:13" x14ac:dyDescent="0.3">
      <c r="C70" s="18"/>
      <c r="D70" s="18"/>
      <c r="E70" s="18"/>
      <c r="F70" s="105"/>
      <c r="G70" s="105"/>
      <c r="J70" s="105"/>
      <c r="K70" s="105"/>
      <c r="L70" s="105"/>
      <c r="M70" s="105"/>
    </row>
    <row r="71" spans="1:13" x14ac:dyDescent="0.3">
      <c r="C71" s="18"/>
      <c r="D71" s="18"/>
      <c r="E71" s="18"/>
    </row>
    <row r="72" spans="1:13" x14ac:dyDescent="0.3">
      <c r="C72" s="18"/>
      <c r="D72" s="18"/>
      <c r="E72" s="18"/>
    </row>
    <row r="73" spans="1:13" x14ac:dyDescent="0.3">
      <c r="C73" s="149"/>
      <c r="D73" s="149"/>
      <c r="E73" s="149"/>
    </row>
    <row r="74" spans="1:13" x14ac:dyDescent="0.3">
      <c r="C74" s="148"/>
      <c r="D74" s="148"/>
      <c r="E74" s="148"/>
    </row>
    <row r="75" spans="1:13" x14ac:dyDescent="0.3">
      <c r="C75" s="148"/>
      <c r="D75" s="148"/>
      <c r="E75" s="148"/>
    </row>
  </sheetData>
  <mergeCells count="11">
    <mergeCell ref="B5:B6"/>
    <mergeCell ref="A5:A6"/>
    <mergeCell ref="E5:E6"/>
    <mergeCell ref="A1:E1"/>
    <mergeCell ref="A2:E2"/>
    <mergeCell ref="A3:E3"/>
    <mergeCell ref="C69:E69"/>
    <mergeCell ref="C73:E73"/>
    <mergeCell ref="C74:E74"/>
    <mergeCell ref="C75:E75"/>
    <mergeCell ref="C5:D5"/>
  </mergeCells>
  <pageMargins left="1.1023622047244095" right="0.70866141732283472" top="0.38" bottom="0.18" header="0.31496062992125984" footer="0.31496062992125984"/>
  <pageSetup paperSize="10000" scale="85" orientation="portrait" horizontalDpi="0" verticalDpi="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4"/>
  <sheetViews>
    <sheetView topLeftCell="A38" zoomScaleNormal="100" zoomScaleSheetLayoutView="110" workbookViewId="0">
      <selection activeCell="B53" sqref="B53"/>
    </sheetView>
  </sheetViews>
  <sheetFormatPr defaultRowHeight="14.4" x14ac:dyDescent="0.3"/>
  <cols>
    <col min="1" max="1" width="5.109375" customWidth="1"/>
    <col min="2" max="2" width="26" bestFit="1" customWidth="1"/>
    <col min="3" max="3" width="15" bestFit="1" customWidth="1"/>
    <col min="4" max="4" width="16.33203125" bestFit="1" customWidth="1"/>
    <col min="5" max="5" width="14.5546875" customWidth="1"/>
    <col min="9" max="9" width="12" bestFit="1" customWidth="1"/>
    <col min="16" max="17" width="8.88671875" style="105"/>
    <col min="18" max="18" width="13.6640625" bestFit="1" customWidth="1"/>
    <col min="19" max="19" width="10.109375" bestFit="1" customWidth="1"/>
    <col min="20" max="20" width="9.109375" bestFit="1" customWidth="1"/>
    <col min="21" max="21" width="13.6640625" bestFit="1" customWidth="1"/>
    <col min="22" max="22" width="11.109375" bestFit="1" customWidth="1"/>
    <col min="23" max="23" width="14.6640625" bestFit="1" customWidth="1"/>
    <col min="25" max="25" width="13.6640625" bestFit="1" customWidth="1"/>
  </cols>
  <sheetData>
    <row r="1" spans="1:18" x14ac:dyDescent="0.3">
      <c r="A1" s="153" t="s">
        <v>43</v>
      </c>
      <c r="B1" s="153"/>
      <c r="C1" s="153"/>
      <c r="D1" s="153"/>
      <c r="E1" s="153"/>
    </row>
    <row r="2" spans="1:18" x14ac:dyDescent="0.3">
      <c r="A2" s="153" t="s">
        <v>44</v>
      </c>
      <c r="B2" s="153"/>
      <c r="C2" s="153"/>
      <c r="D2" s="153"/>
      <c r="E2" s="153"/>
    </row>
    <row r="3" spans="1:18" x14ac:dyDescent="0.3">
      <c r="A3" s="153" t="s">
        <v>158</v>
      </c>
      <c r="B3" s="153"/>
      <c r="C3" s="153"/>
      <c r="D3" s="153"/>
      <c r="E3" s="153"/>
      <c r="H3" s="107"/>
      <c r="I3" s="107"/>
      <c r="J3" s="107"/>
      <c r="K3" s="107"/>
      <c r="L3" s="107"/>
      <c r="M3" s="107"/>
      <c r="N3" s="107"/>
      <c r="O3" s="107"/>
    </row>
    <row r="4" spans="1:18" x14ac:dyDescent="0.3">
      <c r="D4" s="19" t="s">
        <v>45</v>
      </c>
      <c r="E4" s="19" t="s">
        <v>46</v>
      </c>
      <c r="H4" s="107"/>
      <c r="I4" s="107"/>
      <c r="J4" s="107"/>
      <c r="K4" s="107"/>
      <c r="L4" s="107"/>
      <c r="M4" s="107"/>
      <c r="N4" s="107"/>
      <c r="O4" s="107"/>
    </row>
    <row r="5" spans="1:18" x14ac:dyDescent="0.3">
      <c r="D5" s="19"/>
      <c r="E5" s="19"/>
      <c r="H5" s="107"/>
      <c r="I5" s="107"/>
      <c r="J5" s="107"/>
      <c r="K5" s="107"/>
      <c r="L5" s="107"/>
      <c r="M5" s="107"/>
      <c r="N5" s="107"/>
      <c r="O5" s="107"/>
    </row>
    <row r="6" spans="1:18" x14ac:dyDescent="0.3">
      <c r="A6" s="154" t="s">
        <v>47</v>
      </c>
      <c r="B6" s="154" t="s">
        <v>48</v>
      </c>
      <c r="C6" s="155" t="s">
        <v>49</v>
      </c>
      <c r="D6" s="155"/>
      <c r="E6" s="30" t="s">
        <v>3</v>
      </c>
      <c r="H6" s="107"/>
      <c r="I6" s="107"/>
      <c r="J6" s="107"/>
      <c r="K6" s="107"/>
      <c r="L6" s="107"/>
      <c r="M6" s="107"/>
      <c r="N6" s="107"/>
      <c r="O6" s="107"/>
    </row>
    <row r="7" spans="1:18" x14ac:dyDescent="0.3">
      <c r="A7" s="154"/>
      <c r="B7" s="154"/>
      <c r="C7" s="31" t="s">
        <v>50</v>
      </c>
      <c r="D7" s="31" t="s">
        <v>51</v>
      </c>
      <c r="E7" s="30" t="s">
        <v>52</v>
      </c>
      <c r="H7" s="156"/>
      <c r="I7" s="156"/>
      <c r="J7" s="107"/>
      <c r="K7" s="107"/>
      <c r="L7" s="107"/>
      <c r="M7" s="107"/>
      <c r="N7" s="107"/>
      <c r="O7" s="107"/>
    </row>
    <row r="8" spans="1:18" x14ac:dyDescent="0.3">
      <c r="A8" s="2">
        <v>1</v>
      </c>
      <c r="B8" s="2" t="s">
        <v>53</v>
      </c>
      <c r="C8" s="32">
        <v>677.07459179208001</v>
      </c>
      <c r="D8" s="32">
        <v>201.55282013059198</v>
      </c>
      <c r="E8" s="32">
        <v>878.62741192267197</v>
      </c>
      <c r="H8" s="107"/>
      <c r="I8" s="105"/>
      <c r="J8" s="134"/>
      <c r="K8" s="134"/>
      <c r="L8" s="108"/>
      <c r="M8" s="105"/>
      <c r="N8" s="105"/>
      <c r="O8" s="105"/>
      <c r="Q8" s="134"/>
      <c r="R8" s="135"/>
    </row>
    <row r="9" spans="1:18" x14ac:dyDescent="0.3">
      <c r="A9" s="2">
        <v>2</v>
      </c>
      <c r="B9" s="2" t="s">
        <v>54</v>
      </c>
      <c r="C9" s="32">
        <v>717.01712166758409</v>
      </c>
      <c r="D9" s="32">
        <v>210.53718321911998</v>
      </c>
      <c r="E9" s="32">
        <v>927.55430488670413</v>
      </c>
      <c r="H9" s="107"/>
      <c r="I9" s="105"/>
      <c r="J9" s="134"/>
      <c r="K9" s="134"/>
      <c r="L9" s="108"/>
      <c r="M9" s="105"/>
      <c r="N9" s="105"/>
      <c r="O9" s="105"/>
      <c r="Q9" s="134"/>
      <c r="R9" s="135"/>
    </row>
    <row r="10" spans="1:18" x14ac:dyDescent="0.3">
      <c r="A10" s="2">
        <v>3</v>
      </c>
      <c r="B10" s="2" t="s">
        <v>55</v>
      </c>
      <c r="C10" s="32">
        <v>299.62309673548799</v>
      </c>
      <c r="D10" s="32">
        <v>81.075758473584017</v>
      </c>
      <c r="E10" s="32">
        <v>380.69885520907201</v>
      </c>
      <c r="H10" s="107"/>
      <c r="I10" s="105"/>
      <c r="J10" s="134"/>
      <c r="K10" s="134"/>
      <c r="L10" s="108"/>
      <c r="M10" s="105"/>
      <c r="N10" s="105"/>
      <c r="O10" s="105"/>
      <c r="Q10" s="134"/>
      <c r="R10" s="135"/>
    </row>
    <row r="11" spans="1:18" x14ac:dyDescent="0.3">
      <c r="A11" s="2">
        <v>4</v>
      </c>
      <c r="B11" s="2" t="s">
        <v>56</v>
      </c>
      <c r="C11" s="32">
        <v>433.52258035608003</v>
      </c>
      <c r="D11" s="32">
        <v>135.523163696832</v>
      </c>
      <c r="E11" s="32">
        <v>569.04574405291203</v>
      </c>
      <c r="H11" s="107"/>
      <c r="I11" s="105"/>
      <c r="J11" s="134"/>
      <c r="K11" s="134"/>
      <c r="L11" s="108"/>
      <c r="M11" s="105"/>
      <c r="N11" s="105"/>
      <c r="O11" s="105"/>
      <c r="Q11" s="134"/>
      <c r="R11" s="135"/>
    </row>
    <row r="12" spans="1:18" x14ac:dyDescent="0.3">
      <c r="A12" s="2">
        <v>5</v>
      </c>
      <c r="B12" s="2" t="s">
        <v>57</v>
      </c>
      <c r="C12" s="32">
        <v>884.58090553555212</v>
      </c>
      <c r="D12" s="32">
        <v>281.87086123526399</v>
      </c>
      <c r="E12" s="32">
        <v>1166.451766770816</v>
      </c>
      <c r="H12" s="107"/>
      <c r="I12" s="105"/>
      <c r="J12" s="134"/>
      <c r="K12" s="134"/>
      <c r="L12" s="108"/>
      <c r="M12" s="105"/>
      <c r="N12" s="105"/>
      <c r="O12" s="105"/>
      <c r="Q12" s="134"/>
      <c r="R12" s="135"/>
    </row>
    <row r="13" spans="1:18" x14ac:dyDescent="0.3">
      <c r="A13" s="2">
        <v>6</v>
      </c>
      <c r="B13" s="2" t="s">
        <v>58</v>
      </c>
      <c r="C13" s="32">
        <v>168.10501056004799</v>
      </c>
      <c r="D13" s="32">
        <v>48.169175595120002</v>
      </c>
      <c r="E13" s="32">
        <v>216.274186155168</v>
      </c>
      <c r="H13" s="107"/>
      <c r="I13" s="105"/>
      <c r="J13" s="134"/>
      <c r="K13" s="134"/>
      <c r="L13" s="108"/>
      <c r="M13" s="105"/>
      <c r="N13" s="105"/>
      <c r="O13" s="105"/>
      <c r="Q13" s="134"/>
      <c r="R13" s="135"/>
    </row>
    <row r="14" spans="1:18" x14ac:dyDescent="0.3">
      <c r="A14" s="2">
        <v>7</v>
      </c>
      <c r="B14" s="2" t="s">
        <v>59</v>
      </c>
      <c r="C14" s="32">
        <v>76.962435613775995</v>
      </c>
      <c r="D14" s="32">
        <v>19.159424899631997</v>
      </c>
      <c r="E14" s="32">
        <v>96.121860513407995</v>
      </c>
      <c r="H14" s="107"/>
      <c r="I14" s="105"/>
      <c r="J14" s="134"/>
      <c r="K14" s="134"/>
      <c r="L14" s="108"/>
      <c r="M14" s="105"/>
      <c r="N14" s="105"/>
      <c r="O14" s="105"/>
      <c r="Q14" s="134"/>
      <c r="R14" s="135"/>
    </row>
    <row r="15" spans="1:18" x14ac:dyDescent="0.3">
      <c r="A15" s="2">
        <v>8</v>
      </c>
      <c r="B15" s="2" t="s">
        <v>60</v>
      </c>
      <c r="C15" s="32">
        <v>498.46978340568</v>
      </c>
      <c r="D15" s="32">
        <v>130.543878129696</v>
      </c>
      <c r="E15" s="32">
        <v>629.01366153537606</v>
      </c>
      <c r="H15" s="107"/>
      <c r="I15" s="105"/>
      <c r="J15" s="134"/>
      <c r="K15" s="134"/>
      <c r="L15" s="108"/>
      <c r="M15" s="105"/>
      <c r="N15" s="105"/>
      <c r="O15" s="105"/>
      <c r="Q15" s="134"/>
      <c r="R15" s="135"/>
    </row>
    <row r="16" spans="1:18" x14ac:dyDescent="0.3">
      <c r="A16" s="2">
        <v>9</v>
      </c>
      <c r="B16" s="2" t="s">
        <v>61</v>
      </c>
      <c r="C16" s="32">
        <v>244.201483466496</v>
      </c>
      <c r="D16" s="32">
        <v>60.400898836128</v>
      </c>
      <c r="E16" s="32">
        <v>304.60238230262399</v>
      </c>
      <c r="H16" s="107"/>
      <c r="I16" s="105"/>
      <c r="J16" s="134"/>
      <c r="K16" s="134"/>
      <c r="L16" s="108"/>
      <c r="M16" s="105"/>
      <c r="N16" s="105"/>
      <c r="O16" s="105"/>
      <c r="Q16" s="134"/>
      <c r="R16" s="135"/>
    </row>
    <row r="17" spans="1:18" x14ac:dyDescent="0.3">
      <c r="A17" s="2">
        <v>10</v>
      </c>
      <c r="B17" s="2" t="s">
        <v>62</v>
      </c>
      <c r="C17" s="32">
        <v>675.23442103900788</v>
      </c>
      <c r="D17" s="32">
        <v>175.68218424916802</v>
      </c>
      <c r="E17" s="32">
        <v>850.9166052881759</v>
      </c>
      <c r="H17" s="107"/>
      <c r="I17" s="105"/>
      <c r="J17" s="134"/>
      <c r="K17" s="134"/>
      <c r="L17" s="108"/>
      <c r="M17" s="105"/>
      <c r="N17" s="105"/>
      <c r="O17" s="105"/>
      <c r="Q17" s="134"/>
      <c r="R17" s="135"/>
    </row>
    <row r="18" spans="1:18" x14ac:dyDescent="0.3">
      <c r="A18" s="2">
        <v>11</v>
      </c>
      <c r="B18" s="2" t="s">
        <v>63</v>
      </c>
      <c r="C18" s="32">
        <v>391.19865303542406</v>
      </c>
      <c r="D18" s="32">
        <v>97.962031266479997</v>
      </c>
      <c r="E18" s="32">
        <v>489.16068430190404</v>
      </c>
      <c r="H18" s="107"/>
      <c r="I18" s="105"/>
      <c r="J18" s="134"/>
      <c r="K18" s="134"/>
      <c r="L18" s="108"/>
      <c r="M18" s="105"/>
      <c r="N18" s="105"/>
      <c r="O18" s="105"/>
      <c r="Q18" s="134"/>
      <c r="R18" s="135"/>
    </row>
    <row r="19" spans="1:18" x14ac:dyDescent="0.3">
      <c r="A19" s="2">
        <v>12</v>
      </c>
      <c r="B19" s="2" t="s">
        <v>64</v>
      </c>
      <c r="C19" s="32">
        <v>616.99842897120004</v>
      </c>
      <c r="D19" s="32">
        <v>176.11516560283198</v>
      </c>
      <c r="E19" s="32">
        <v>793.11359457403205</v>
      </c>
      <c r="H19" s="107"/>
      <c r="I19" s="105"/>
      <c r="J19" s="134"/>
      <c r="K19" s="134"/>
      <c r="L19" s="108"/>
      <c r="M19" s="105"/>
      <c r="N19" s="105"/>
      <c r="O19" s="105"/>
      <c r="Q19" s="134"/>
      <c r="R19" s="135"/>
    </row>
    <row r="20" spans="1:18" x14ac:dyDescent="0.3">
      <c r="A20" s="2">
        <v>13</v>
      </c>
      <c r="B20" s="2" t="s">
        <v>65</v>
      </c>
      <c r="C20" s="32">
        <v>1327.953811687488</v>
      </c>
      <c r="D20" s="32">
        <v>454.84691202403201</v>
      </c>
      <c r="E20" s="32">
        <v>1782.80072371152</v>
      </c>
      <c r="H20" s="107"/>
      <c r="I20" s="105"/>
      <c r="J20" s="134"/>
      <c r="K20" s="134"/>
      <c r="L20" s="108"/>
      <c r="M20" s="105"/>
      <c r="N20" s="105"/>
      <c r="O20" s="105"/>
      <c r="Q20" s="134"/>
      <c r="R20" s="135"/>
    </row>
    <row r="21" spans="1:18" x14ac:dyDescent="0.3">
      <c r="A21" s="2">
        <v>14</v>
      </c>
      <c r="B21" s="2" t="s">
        <v>66</v>
      </c>
      <c r="C21" s="32">
        <v>735.52707453672008</v>
      </c>
      <c r="D21" s="32">
        <v>139.63648655663999</v>
      </c>
      <c r="E21" s="32">
        <v>875.16356109336004</v>
      </c>
      <c r="H21" s="107"/>
      <c r="I21" s="105"/>
      <c r="J21" s="134"/>
      <c r="K21" s="134"/>
      <c r="L21" s="108"/>
      <c r="M21" s="105"/>
      <c r="N21" s="105"/>
      <c r="O21" s="105"/>
      <c r="Q21" s="134"/>
      <c r="R21" s="135"/>
    </row>
    <row r="22" spans="1:18" x14ac:dyDescent="0.3">
      <c r="A22" s="2">
        <v>15</v>
      </c>
      <c r="B22" s="2" t="s">
        <v>67</v>
      </c>
      <c r="C22" s="32">
        <v>313.26200937590409</v>
      </c>
      <c r="D22" s="32">
        <v>51.957762439680003</v>
      </c>
      <c r="E22" s="32">
        <v>365.21977181558407</v>
      </c>
      <c r="H22" s="107"/>
      <c r="I22" s="105"/>
      <c r="J22" s="134"/>
      <c r="K22" s="134"/>
      <c r="L22" s="108"/>
      <c r="M22" s="105"/>
      <c r="N22" s="105"/>
      <c r="O22" s="105"/>
      <c r="Q22" s="134"/>
      <c r="R22" s="135"/>
    </row>
    <row r="23" spans="1:18" x14ac:dyDescent="0.3">
      <c r="A23" s="2">
        <v>16</v>
      </c>
      <c r="B23" s="2" t="s">
        <v>68</v>
      </c>
      <c r="C23" s="32">
        <v>366.62696121499198</v>
      </c>
      <c r="D23" s="32">
        <v>97.63729525123199</v>
      </c>
      <c r="E23" s="32">
        <v>464.26425646622397</v>
      </c>
      <c r="H23" s="107"/>
      <c r="I23" s="105"/>
      <c r="J23" s="134"/>
      <c r="K23" s="134"/>
      <c r="L23" s="108"/>
      <c r="M23" s="105"/>
      <c r="N23" s="105"/>
      <c r="O23" s="105"/>
      <c r="Q23" s="134"/>
      <c r="R23" s="135"/>
    </row>
    <row r="24" spans="1:18" x14ac:dyDescent="0.3">
      <c r="A24" s="2">
        <v>17</v>
      </c>
      <c r="B24" s="2" t="s">
        <v>69</v>
      </c>
      <c r="C24" s="32">
        <v>257.40741475324802</v>
      </c>
      <c r="D24" s="32">
        <v>64.297731019104006</v>
      </c>
      <c r="E24" s="32">
        <v>321.70514577235201</v>
      </c>
      <c r="H24" s="107"/>
      <c r="I24" s="105"/>
      <c r="J24" s="134"/>
      <c r="K24" s="134"/>
      <c r="L24" s="108"/>
      <c r="M24" s="105"/>
      <c r="N24" s="105"/>
      <c r="O24" s="105"/>
      <c r="Q24" s="134"/>
      <c r="R24" s="135"/>
    </row>
    <row r="25" spans="1:18" x14ac:dyDescent="0.3">
      <c r="A25" s="2">
        <v>18</v>
      </c>
      <c r="B25" s="2" t="s">
        <v>70</v>
      </c>
      <c r="C25" s="32">
        <v>358.83329684904004</v>
      </c>
      <c r="D25" s="32">
        <v>67.003864479504003</v>
      </c>
      <c r="E25" s="32">
        <v>425.83716132854403</v>
      </c>
      <c r="H25" s="107"/>
      <c r="I25" s="105"/>
      <c r="J25" s="134"/>
      <c r="K25" s="134"/>
      <c r="L25" s="108"/>
      <c r="M25" s="105"/>
      <c r="N25" s="105"/>
      <c r="O25" s="105"/>
      <c r="Q25" s="134"/>
      <c r="R25" s="135"/>
    </row>
    <row r="26" spans="1:18" x14ac:dyDescent="0.3">
      <c r="A26" s="2">
        <v>19</v>
      </c>
      <c r="B26" s="2" t="s">
        <v>71</v>
      </c>
      <c r="C26" s="32">
        <v>16.77802745448</v>
      </c>
      <c r="D26" s="32">
        <v>2.597888121984</v>
      </c>
      <c r="E26" s="32">
        <v>19.375915576463999</v>
      </c>
      <c r="H26" s="107"/>
      <c r="I26" s="105"/>
      <c r="J26" s="134"/>
      <c r="K26" s="134"/>
      <c r="L26" s="108"/>
      <c r="M26" s="105"/>
      <c r="N26" s="105"/>
      <c r="O26" s="105"/>
      <c r="Q26" s="134"/>
      <c r="R26" s="135"/>
    </row>
    <row r="27" spans="1:18" x14ac:dyDescent="0.3">
      <c r="A27" s="2">
        <v>20</v>
      </c>
      <c r="B27" s="2" t="s">
        <v>72</v>
      </c>
      <c r="C27" s="32">
        <v>88.977668177952012</v>
      </c>
      <c r="D27" s="32">
        <v>22.190294375280001</v>
      </c>
      <c r="E27" s="32">
        <v>111.16796255323202</v>
      </c>
      <c r="H27" s="107"/>
      <c r="I27" s="105"/>
      <c r="J27" s="134"/>
      <c r="K27" s="134"/>
      <c r="L27" s="108"/>
      <c r="M27" s="105"/>
      <c r="N27" s="105"/>
      <c r="O27" s="105"/>
      <c r="Q27" s="134"/>
      <c r="R27" s="135"/>
    </row>
    <row r="28" spans="1:18" x14ac:dyDescent="0.3">
      <c r="A28" s="2">
        <v>21</v>
      </c>
      <c r="B28" s="2" t="s">
        <v>73</v>
      </c>
      <c r="C28" s="32">
        <v>397.90986401721597</v>
      </c>
      <c r="D28" s="32">
        <v>147.43015092259196</v>
      </c>
      <c r="E28" s="32">
        <v>545.34001493980793</v>
      </c>
      <c r="H28" s="107"/>
      <c r="I28" s="105"/>
      <c r="J28" s="134"/>
      <c r="K28" s="134"/>
      <c r="L28" s="108"/>
      <c r="M28" s="105"/>
      <c r="N28" s="105"/>
      <c r="O28" s="105"/>
      <c r="Q28" s="134"/>
      <c r="R28" s="135"/>
    </row>
    <row r="29" spans="1:18" x14ac:dyDescent="0.3">
      <c r="A29" s="2">
        <v>22</v>
      </c>
      <c r="B29" s="2" t="s">
        <v>74</v>
      </c>
      <c r="C29" s="32">
        <v>67.003864479504017</v>
      </c>
      <c r="D29" s="32">
        <v>23.922219789936001</v>
      </c>
      <c r="E29" s="32">
        <v>90.926084269440025</v>
      </c>
      <c r="H29" s="107"/>
      <c r="I29" s="105"/>
      <c r="J29" s="134"/>
      <c r="K29" s="134"/>
      <c r="L29" s="108"/>
      <c r="M29" s="105"/>
      <c r="N29" s="105"/>
      <c r="O29" s="105"/>
      <c r="Q29" s="134"/>
      <c r="R29" s="135"/>
    </row>
    <row r="30" spans="1:18" x14ac:dyDescent="0.3">
      <c r="A30" s="2">
        <v>23</v>
      </c>
      <c r="B30" s="2" t="s">
        <v>75</v>
      </c>
      <c r="C30" s="32">
        <v>187.80566215176</v>
      </c>
      <c r="D30" s="32">
        <v>22.298539713696002</v>
      </c>
      <c r="E30" s="32">
        <v>210.10420186545599</v>
      </c>
      <c r="H30" s="107"/>
      <c r="I30" s="105"/>
      <c r="J30" s="134"/>
      <c r="K30" s="134"/>
      <c r="L30" s="108"/>
      <c r="M30" s="105"/>
      <c r="N30" s="105"/>
      <c r="O30" s="105"/>
      <c r="Q30" s="134"/>
      <c r="R30" s="135"/>
    </row>
    <row r="31" spans="1:18" x14ac:dyDescent="0.3">
      <c r="A31" s="2">
        <v>24</v>
      </c>
      <c r="B31" s="2" t="s">
        <v>76</v>
      </c>
      <c r="C31" s="32">
        <v>75.447000875952</v>
      </c>
      <c r="D31" s="32">
        <v>17.427499484976003</v>
      </c>
      <c r="E31" s="32">
        <v>92.87450036092801</v>
      </c>
      <c r="H31" s="107"/>
      <c r="I31" s="105"/>
      <c r="J31" s="134"/>
      <c r="K31" s="134"/>
      <c r="L31" s="108"/>
      <c r="M31" s="105"/>
      <c r="N31" s="105"/>
      <c r="O31" s="105"/>
      <c r="Q31" s="134"/>
      <c r="R31" s="135"/>
    </row>
    <row r="32" spans="1:18" x14ac:dyDescent="0.3">
      <c r="A32" s="2">
        <v>25</v>
      </c>
      <c r="B32" s="2" t="s">
        <v>77</v>
      </c>
      <c r="C32" s="32">
        <v>130.219142114448</v>
      </c>
      <c r="D32" s="32">
        <v>23.705729113103999</v>
      </c>
      <c r="E32" s="32">
        <v>153.92487122755199</v>
      </c>
      <c r="H32" s="107"/>
      <c r="I32" s="105"/>
      <c r="J32" s="134"/>
      <c r="K32" s="134"/>
      <c r="L32" s="108"/>
      <c r="M32" s="105"/>
      <c r="N32" s="105"/>
      <c r="O32" s="105"/>
      <c r="Q32" s="134"/>
      <c r="R32" s="135"/>
    </row>
    <row r="33" spans="1:18" x14ac:dyDescent="0.3">
      <c r="A33" s="2">
        <v>26</v>
      </c>
      <c r="B33" s="2" t="s">
        <v>78</v>
      </c>
      <c r="C33" s="32">
        <v>225.258549243696</v>
      </c>
      <c r="D33" s="32">
        <v>20.025387606960003</v>
      </c>
      <c r="E33" s="32">
        <v>245.283936850656</v>
      </c>
      <c r="H33" s="107"/>
      <c r="I33" s="105"/>
      <c r="J33" s="134"/>
      <c r="K33" s="134"/>
      <c r="L33" s="108"/>
      <c r="M33" s="105"/>
      <c r="N33" s="105"/>
      <c r="O33" s="105"/>
      <c r="Q33" s="134"/>
      <c r="R33" s="135"/>
    </row>
    <row r="34" spans="1:18" x14ac:dyDescent="0.3">
      <c r="A34" s="2">
        <v>27</v>
      </c>
      <c r="B34" s="2" t="s">
        <v>79</v>
      </c>
      <c r="C34" s="32">
        <v>789.54149840630396</v>
      </c>
      <c r="D34" s="32">
        <v>184.77479267611199</v>
      </c>
      <c r="E34" s="32">
        <v>974.316291082416</v>
      </c>
      <c r="H34" s="107"/>
      <c r="I34" s="105"/>
      <c r="J34" s="134"/>
      <c r="K34" s="134"/>
      <c r="L34" s="108"/>
      <c r="M34" s="105"/>
      <c r="N34" s="105"/>
      <c r="O34" s="105"/>
      <c r="Q34" s="134"/>
      <c r="R34" s="135"/>
    </row>
    <row r="35" spans="1:18" x14ac:dyDescent="0.3">
      <c r="A35" s="2">
        <v>28</v>
      </c>
      <c r="B35" s="2" t="s">
        <v>80</v>
      </c>
      <c r="C35" s="32">
        <v>260.11354821364802</v>
      </c>
      <c r="D35" s="32">
        <v>97.853785928064028</v>
      </c>
      <c r="E35" s="32">
        <v>357.96733414171206</v>
      </c>
      <c r="H35" s="107"/>
      <c r="I35" s="105"/>
      <c r="J35" s="134"/>
      <c r="K35" s="134"/>
      <c r="L35" s="108"/>
      <c r="M35" s="105"/>
      <c r="N35" s="105"/>
      <c r="O35" s="105"/>
      <c r="Q35" s="134"/>
      <c r="R35" s="135"/>
    </row>
    <row r="36" spans="1:18" x14ac:dyDescent="0.3">
      <c r="A36" s="2"/>
      <c r="B36" s="3" t="s">
        <v>81</v>
      </c>
      <c r="C36" s="32"/>
      <c r="D36" s="32"/>
      <c r="E36" s="32"/>
      <c r="H36" s="107"/>
      <c r="I36" s="105"/>
      <c r="J36" s="105"/>
      <c r="K36" s="105"/>
      <c r="L36" s="107"/>
      <c r="M36" s="105"/>
      <c r="N36" s="105"/>
      <c r="O36" s="105"/>
      <c r="Q36" s="134"/>
      <c r="R36" s="135"/>
    </row>
    <row r="37" spans="1:18" x14ac:dyDescent="0.3">
      <c r="A37" s="2">
        <v>29</v>
      </c>
      <c r="B37" s="2" t="s">
        <v>82</v>
      </c>
      <c r="C37" s="32">
        <v>1514.3522844398399</v>
      </c>
      <c r="D37" s="32">
        <v>671.55407953286397</v>
      </c>
      <c r="E37" s="32">
        <v>2185.9063639727037</v>
      </c>
      <c r="H37" s="107"/>
      <c r="I37" s="105"/>
      <c r="J37" s="134"/>
      <c r="K37" s="134"/>
      <c r="L37" s="108"/>
      <c r="M37" s="105"/>
      <c r="N37" s="105"/>
      <c r="O37" s="105"/>
      <c r="Q37" s="134"/>
      <c r="R37" s="135"/>
    </row>
    <row r="38" spans="1:18" x14ac:dyDescent="0.3">
      <c r="A38" s="2">
        <v>30</v>
      </c>
      <c r="B38" s="2" t="s">
        <v>83</v>
      </c>
      <c r="C38" s="32">
        <v>292.37065906161598</v>
      </c>
      <c r="D38" s="32">
        <v>104.13201555619202</v>
      </c>
      <c r="E38" s="32">
        <v>396.502674617808</v>
      </c>
      <c r="H38" s="107"/>
      <c r="I38" s="105"/>
      <c r="J38" s="134"/>
      <c r="K38" s="134"/>
      <c r="L38" s="108"/>
      <c r="M38" s="105"/>
      <c r="N38" s="105"/>
      <c r="O38" s="105"/>
      <c r="Q38" s="134"/>
      <c r="R38" s="135"/>
    </row>
    <row r="39" spans="1:18" x14ac:dyDescent="0.3">
      <c r="A39" s="2">
        <v>31</v>
      </c>
      <c r="B39" s="2" t="s">
        <v>84</v>
      </c>
      <c r="C39" s="32">
        <v>669.71390877979206</v>
      </c>
      <c r="D39" s="32">
        <v>249.83024106412802</v>
      </c>
      <c r="E39" s="32">
        <v>919.54414984392008</v>
      </c>
      <c r="H39" s="107"/>
      <c r="I39" s="105"/>
      <c r="J39" s="134"/>
      <c r="K39" s="134"/>
      <c r="L39" s="108"/>
      <c r="M39" s="105"/>
      <c r="N39" s="105"/>
      <c r="O39" s="105"/>
      <c r="Q39" s="134"/>
      <c r="R39" s="135"/>
    </row>
    <row r="40" spans="1:18" x14ac:dyDescent="0.3">
      <c r="A40" s="2">
        <v>32</v>
      </c>
      <c r="B40" s="2" t="s">
        <v>85</v>
      </c>
      <c r="C40" s="32">
        <v>533.54127305246402</v>
      </c>
      <c r="D40" s="32">
        <v>205.882633667232</v>
      </c>
      <c r="E40" s="32">
        <v>739.42390671969599</v>
      </c>
      <c r="H40" s="107"/>
      <c r="I40" s="105"/>
      <c r="J40" s="134"/>
      <c r="K40" s="134"/>
      <c r="L40" s="108"/>
      <c r="M40" s="105"/>
      <c r="N40" s="105"/>
      <c r="O40" s="105"/>
      <c r="Q40" s="134"/>
      <c r="R40" s="135"/>
    </row>
    <row r="41" spans="1:18" x14ac:dyDescent="0.3">
      <c r="A41" s="2">
        <v>33</v>
      </c>
      <c r="B41" s="2" t="s">
        <v>86</v>
      </c>
      <c r="C41" s="32">
        <v>623.926130629824</v>
      </c>
      <c r="D41" s="32">
        <v>189.21285155116803</v>
      </c>
      <c r="E41" s="32">
        <v>813.138982180992</v>
      </c>
      <c r="H41" s="107"/>
      <c r="I41" s="105"/>
      <c r="J41" s="134"/>
      <c r="K41" s="134"/>
      <c r="L41" s="108"/>
      <c r="M41" s="105"/>
      <c r="N41" s="105"/>
      <c r="O41" s="105"/>
      <c r="Q41" s="134"/>
      <c r="R41" s="135"/>
    </row>
    <row r="42" spans="1:18" x14ac:dyDescent="0.3">
      <c r="A42" s="2">
        <v>34</v>
      </c>
      <c r="B42" s="2" t="s">
        <v>87</v>
      </c>
      <c r="C42" s="32">
        <v>798.20112547958399</v>
      </c>
      <c r="D42" s="32">
        <v>401.04897883128001</v>
      </c>
      <c r="E42" s="32">
        <v>1199.2501043108641</v>
      </c>
      <c r="H42" s="107"/>
      <c r="I42" s="105"/>
      <c r="J42" s="134"/>
      <c r="K42" s="134"/>
      <c r="L42" s="108"/>
      <c r="M42" s="105"/>
      <c r="N42" s="105"/>
      <c r="O42" s="105"/>
      <c r="Q42" s="134"/>
      <c r="R42" s="135"/>
    </row>
    <row r="43" spans="1:18" x14ac:dyDescent="0.3">
      <c r="A43" s="2">
        <v>35</v>
      </c>
      <c r="B43" s="2" t="s">
        <v>88</v>
      </c>
      <c r="C43" s="32">
        <v>358.075579480128</v>
      </c>
      <c r="D43" s="32">
        <v>115.064794736208</v>
      </c>
      <c r="E43" s="32">
        <v>473.140374216336</v>
      </c>
      <c r="H43" s="107"/>
      <c r="I43" s="105"/>
      <c r="J43" s="134"/>
      <c r="K43" s="134"/>
      <c r="L43" s="108"/>
      <c r="M43" s="105"/>
      <c r="N43" s="105"/>
      <c r="O43" s="105"/>
      <c r="Q43" s="134"/>
      <c r="R43" s="135"/>
    </row>
    <row r="44" spans="1:18" x14ac:dyDescent="0.3">
      <c r="A44" s="2">
        <v>36</v>
      </c>
      <c r="B44" s="2" t="s">
        <v>157</v>
      </c>
      <c r="C44" s="32">
        <v>276.45859431446399</v>
      </c>
      <c r="D44" s="32">
        <v>75.87998222961599</v>
      </c>
      <c r="E44" s="32">
        <v>352.33857654407996</v>
      </c>
      <c r="H44" s="107"/>
      <c r="I44" s="105"/>
      <c r="J44" s="134"/>
      <c r="K44" s="134"/>
      <c r="L44" s="108"/>
      <c r="M44" s="105"/>
      <c r="N44" s="105"/>
      <c r="O44" s="105"/>
      <c r="Q44" s="134"/>
      <c r="R44" s="135"/>
    </row>
    <row r="45" spans="1:18" x14ac:dyDescent="0.3">
      <c r="A45" s="2">
        <v>37</v>
      </c>
      <c r="B45" s="2" t="s">
        <v>90</v>
      </c>
      <c r="C45" s="32">
        <v>1148.1583045785121</v>
      </c>
      <c r="D45" s="32">
        <v>0</v>
      </c>
      <c r="E45" s="32">
        <v>1148.1583045785121</v>
      </c>
      <c r="H45" s="107"/>
      <c r="I45" s="105"/>
      <c r="J45" s="134"/>
      <c r="K45" s="134"/>
      <c r="L45" s="108"/>
      <c r="M45" s="105"/>
      <c r="N45" s="105"/>
      <c r="O45" s="105"/>
      <c r="Q45" s="134"/>
      <c r="R45" s="135"/>
    </row>
    <row r="46" spans="1:18" x14ac:dyDescent="0.3">
      <c r="A46" s="2">
        <v>38</v>
      </c>
      <c r="B46" s="2" t="s">
        <v>91</v>
      </c>
      <c r="C46" s="32">
        <v>431.68240960300801</v>
      </c>
      <c r="D46" s="32">
        <v>0</v>
      </c>
      <c r="E46" s="32">
        <v>431.68240960300801</v>
      </c>
      <c r="H46" s="107"/>
      <c r="I46" s="105"/>
      <c r="J46" s="134"/>
      <c r="K46" s="134"/>
      <c r="L46" s="108"/>
      <c r="M46" s="105"/>
      <c r="N46" s="105"/>
      <c r="O46" s="105"/>
      <c r="Q46" s="134"/>
      <c r="R46" s="135"/>
    </row>
    <row r="47" spans="1:18" x14ac:dyDescent="0.3">
      <c r="A47" s="2"/>
      <c r="B47" s="3" t="s">
        <v>92</v>
      </c>
      <c r="C47" s="32"/>
      <c r="D47" s="32"/>
      <c r="E47" s="32"/>
      <c r="H47" s="107"/>
      <c r="I47" s="105"/>
      <c r="J47" s="134"/>
      <c r="K47" s="134"/>
      <c r="L47" s="108"/>
      <c r="M47" s="105"/>
      <c r="N47" s="105"/>
      <c r="O47" s="105"/>
      <c r="Q47" s="134"/>
      <c r="R47" s="135"/>
    </row>
    <row r="48" spans="1:18" x14ac:dyDescent="0.3">
      <c r="A48" s="2">
        <v>39</v>
      </c>
      <c r="B48" s="2" t="s">
        <v>93</v>
      </c>
      <c r="C48" s="32">
        <v>191.91898501156803</v>
      </c>
      <c r="D48" s="32">
        <v>38.53534047609601</v>
      </c>
      <c r="E48" s="32">
        <v>230.45432548766405</v>
      </c>
      <c r="H48" s="107"/>
      <c r="I48" s="105"/>
      <c r="J48" s="134"/>
      <c r="K48" s="134"/>
      <c r="L48" s="108"/>
      <c r="M48" s="105"/>
      <c r="N48" s="105"/>
      <c r="O48" s="105"/>
      <c r="Q48" s="134"/>
      <c r="R48" s="135"/>
    </row>
    <row r="49" spans="1:25" x14ac:dyDescent="0.3">
      <c r="A49" s="2">
        <v>40</v>
      </c>
      <c r="B49" s="2" t="s">
        <v>94</v>
      </c>
      <c r="C49" s="32">
        <v>314.669198775312</v>
      </c>
      <c r="D49" s="32">
        <v>65.163693726432001</v>
      </c>
      <c r="E49" s="32">
        <v>379.83289250174403</v>
      </c>
      <c r="H49" s="107"/>
      <c r="I49" s="105"/>
      <c r="J49" s="134"/>
      <c r="K49" s="134"/>
      <c r="L49" s="108"/>
      <c r="M49" s="105"/>
      <c r="N49" s="105"/>
      <c r="O49" s="105"/>
      <c r="Q49" s="134"/>
      <c r="R49" s="135"/>
    </row>
    <row r="50" spans="1:25" x14ac:dyDescent="0.3">
      <c r="A50" s="31"/>
      <c r="B50" s="33" t="s">
        <v>95</v>
      </c>
      <c r="C50" s="34">
        <v>18434.72235893688</v>
      </c>
      <c r="D50" s="34">
        <v>5172.5034962085601</v>
      </c>
      <c r="E50" s="34">
        <v>23607.22585514544</v>
      </c>
      <c r="H50" s="107"/>
      <c r="I50" s="105"/>
      <c r="J50" s="105"/>
      <c r="K50" s="105"/>
      <c r="L50" s="107"/>
      <c r="M50" s="107"/>
      <c r="N50" s="107"/>
      <c r="O50" s="107"/>
    </row>
    <row r="51" spans="1:25" x14ac:dyDescent="0.3">
      <c r="H51" s="107"/>
      <c r="I51" s="107"/>
      <c r="J51" s="108"/>
      <c r="K51" s="108"/>
      <c r="L51" s="108"/>
      <c r="M51" s="107"/>
      <c r="N51" s="107"/>
      <c r="O51" s="107"/>
      <c r="R51" s="135"/>
      <c r="V51" s="136"/>
    </row>
    <row r="52" spans="1:25" x14ac:dyDescent="0.3">
      <c r="C52" s="148"/>
      <c r="D52" s="148"/>
      <c r="E52" s="148"/>
      <c r="H52" s="107"/>
      <c r="I52" s="107"/>
      <c r="J52" s="107"/>
      <c r="K52" s="107"/>
      <c r="L52" s="107"/>
      <c r="M52" s="107"/>
      <c r="N52" s="107"/>
      <c r="O52" s="107"/>
    </row>
    <row r="53" spans="1:25" x14ac:dyDescent="0.3">
      <c r="C53" s="18"/>
      <c r="D53" s="18"/>
      <c r="E53" s="18"/>
      <c r="H53" s="107"/>
      <c r="I53" s="107"/>
      <c r="J53" s="107"/>
      <c r="K53" s="108"/>
      <c r="L53" s="107"/>
      <c r="M53" s="107"/>
      <c r="N53" s="107"/>
      <c r="O53" s="107"/>
    </row>
    <row r="54" spans="1:25" x14ac:dyDescent="0.3">
      <c r="C54" s="18"/>
      <c r="D54" s="18"/>
      <c r="E54" s="18"/>
      <c r="H54" s="107"/>
      <c r="I54" s="107"/>
      <c r="J54" s="107"/>
      <c r="K54" s="107"/>
      <c r="L54" s="107"/>
      <c r="M54" s="107"/>
      <c r="N54" s="107"/>
      <c r="O54" s="107"/>
    </row>
    <row r="55" spans="1:25" x14ac:dyDescent="0.3">
      <c r="C55" s="18"/>
      <c r="D55" s="18"/>
      <c r="E55" s="18"/>
      <c r="H55" s="107"/>
      <c r="I55" s="107"/>
      <c r="J55" s="107"/>
      <c r="K55" s="107"/>
      <c r="L55" s="107"/>
      <c r="M55" s="107"/>
      <c r="N55" s="107"/>
      <c r="O55" s="107"/>
      <c r="R55" s="139"/>
      <c r="S55" s="138"/>
      <c r="T55" s="136"/>
      <c r="U55" s="136"/>
      <c r="V55" s="136"/>
      <c r="W55" s="138"/>
      <c r="Y55" s="138"/>
    </row>
    <row r="56" spans="1:25" x14ac:dyDescent="0.3">
      <c r="C56" s="149"/>
      <c r="D56" s="149"/>
      <c r="E56" s="149"/>
      <c r="H56" s="107"/>
      <c r="I56" s="107"/>
      <c r="J56" s="107"/>
      <c r="K56" s="107"/>
      <c r="L56" s="107"/>
      <c r="M56" s="107"/>
      <c r="N56" s="107"/>
      <c r="O56" s="107"/>
      <c r="R56" s="139"/>
      <c r="S56" s="138"/>
      <c r="T56" s="136"/>
      <c r="U56" s="136"/>
      <c r="Y56" s="138"/>
    </row>
    <row r="57" spans="1:25" x14ac:dyDescent="0.3">
      <c r="C57" s="148"/>
      <c r="D57" s="148"/>
      <c r="E57" s="148"/>
      <c r="H57" s="107"/>
      <c r="I57" s="107"/>
      <c r="J57" s="107"/>
      <c r="K57" s="107"/>
      <c r="L57" s="107"/>
      <c r="M57" s="107"/>
      <c r="N57" s="107"/>
      <c r="O57" s="107"/>
    </row>
    <row r="58" spans="1:25" x14ac:dyDescent="0.3">
      <c r="C58" s="148"/>
      <c r="D58" s="148"/>
      <c r="E58" s="148"/>
      <c r="H58" s="107"/>
      <c r="I58" s="107"/>
      <c r="J58" s="107"/>
      <c r="K58" s="107"/>
      <c r="L58" s="107"/>
      <c r="M58" s="107"/>
      <c r="N58" s="107"/>
      <c r="O58" s="107"/>
      <c r="U58" s="138"/>
      <c r="W58" s="136"/>
    </row>
    <row r="59" spans="1:25" x14ac:dyDescent="0.3">
      <c r="C59" s="18"/>
      <c r="D59" s="18"/>
      <c r="E59" s="18"/>
      <c r="U59" s="138"/>
    </row>
    <row r="60" spans="1:25" x14ac:dyDescent="0.3">
      <c r="C60" s="18"/>
      <c r="D60" s="18"/>
      <c r="E60" s="18"/>
      <c r="U60" s="138"/>
      <c r="V60" s="136"/>
    </row>
    <row r="62" spans="1:25" x14ac:dyDescent="0.3">
      <c r="U62" s="139"/>
    </row>
    <row r="63" spans="1:25" x14ac:dyDescent="0.3">
      <c r="U63" s="139"/>
    </row>
    <row r="64" spans="1:25" x14ac:dyDescent="0.3">
      <c r="U64" s="140"/>
    </row>
  </sheetData>
  <mergeCells count="11">
    <mergeCell ref="H7:I7"/>
    <mergeCell ref="C52:E52"/>
    <mergeCell ref="C56:E56"/>
    <mergeCell ref="C57:E57"/>
    <mergeCell ref="C58:E58"/>
    <mergeCell ref="A1:E1"/>
    <mergeCell ref="A2:E2"/>
    <mergeCell ref="A3:E3"/>
    <mergeCell ref="A6:A7"/>
    <mergeCell ref="B6:B7"/>
    <mergeCell ref="C6:D6"/>
  </mergeCells>
  <pageMargins left="1.1200000000000001" right="0.7" top="0.75" bottom="0.75" header="0.3" footer="0.3"/>
  <pageSetup paperSize="10000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F4114-799E-44A4-8753-7378C83D1329}">
  <sheetPr>
    <pageSetUpPr fitToPage="1"/>
  </sheetPr>
  <dimension ref="A1:AM60"/>
  <sheetViews>
    <sheetView zoomScaleNormal="100" zoomScaleSheetLayoutView="110" workbookViewId="0">
      <selection activeCell="A3" sqref="A3:E3"/>
    </sheetView>
  </sheetViews>
  <sheetFormatPr defaultRowHeight="14.4" x14ac:dyDescent="0.3"/>
  <cols>
    <col min="1" max="1" width="5.109375" customWidth="1"/>
    <col min="2" max="2" width="26" bestFit="1" customWidth="1"/>
    <col min="3" max="5" width="17.44140625" bestFit="1" customWidth="1"/>
    <col min="8" max="8" width="8.88671875" style="105"/>
    <col min="9" max="9" width="12" style="107" bestFit="1" customWidth="1"/>
    <col min="10" max="17" width="8.88671875" style="107"/>
    <col min="18" max="18" width="25.21875" style="107" bestFit="1" customWidth="1"/>
    <col min="19" max="19" width="8.88671875" style="107"/>
    <col min="20" max="22" width="19.21875" style="107" bestFit="1" customWidth="1"/>
    <col min="23" max="25" width="8.88671875" style="105"/>
  </cols>
  <sheetData>
    <row r="1" spans="1:39" x14ac:dyDescent="0.3">
      <c r="A1" s="153" t="s">
        <v>148</v>
      </c>
      <c r="B1" s="153"/>
      <c r="C1" s="153"/>
      <c r="D1" s="153"/>
      <c r="E1" s="153"/>
    </row>
    <row r="2" spans="1:39" x14ac:dyDescent="0.3">
      <c r="A2" s="153" t="s">
        <v>44</v>
      </c>
      <c r="B2" s="153"/>
      <c r="C2" s="153"/>
      <c r="D2" s="153"/>
      <c r="E2" s="153"/>
    </row>
    <row r="3" spans="1:39" x14ac:dyDescent="0.3">
      <c r="A3" s="153" t="s">
        <v>158</v>
      </c>
      <c r="B3" s="153"/>
      <c r="C3" s="153"/>
      <c r="D3" s="153"/>
      <c r="E3" s="153"/>
    </row>
    <row r="4" spans="1:39" x14ac:dyDescent="0.3">
      <c r="D4" s="19" t="s">
        <v>45</v>
      </c>
      <c r="E4" s="19" t="s">
        <v>153</v>
      </c>
      <c r="G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</row>
    <row r="5" spans="1:39" x14ac:dyDescent="0.3">
      <c r="D5" s="19"/>
      <c r="E5" s="19" t="s">
        <v>154</v>
      </c>
      <c r="G5" s="105"/>
      <c r="H5" s="107"/>
      <c r="W5" s="107"/>
    </row>
    <row r="6" spans="1:39" x14ac:dyDescent="0.3">
      <c r="A6" s="154" t="s">
        <v>47</v>
      </c>
      <c r="B6" s="154" t="s">
        <v>48</v>
      </c>
      <c r="C6" s="155" t="s">
        <v>2</v>
      </c>
      <c r="D6" s="155"/>
      <c r="E6" s="30" t="s">
        <v>3</v>
      </c>
      <c r="G6" s="105"/>
      <c r="H6" s="107"/>
      <c r="W6" s="107"/>
    </row>
    <row r="7" spans="1:39" x14ac:dyDescent="0.3">
      <c r="A7" s="154"/>
      <c r="B7" s="154"/>
      <c r="C7" s="31" t="s">
        <v>50</v>
      </c>
      <c r="D7" s="31" t="s">
        <v>51</v>
      </c>
      <c r="E7" s="30" t="s">
        <v>152</v>
      </c>
      <c r="G7" s="105"/>
      <c r="H7" s="156"/>
      <c r="I7" s="156"/>
      <c r="W7" s="107"/>
    </row>
    <row r="8" spans="1:39" x14ac:dyDescent="0.3">
      <c r="A8" s="2">
        <v>1</v>
      </c>
      <c r="B8" s="2" t="s">
        <v>53</v>
      </c>
      <c r="C8" s="112">
        <v>30468356630.6436</v>
      </c>
      <c r="D8" s="112">
        <v>9069876905.8766384</v>
      </c>
      <c r="E8" s="112">
        <v>39538233536.520241</v>
      </c>
      <c r="G8" s="105"/>
      <c r="H8" s="107"/>
      <c r="I8" s="107">
        <v>677.07459179208001</v>
      </c>
      <c r="J8" s="108">
        <v>201.55282013059198</v>
      </c>
      <c r="K8" s="108">
        <v>878.62741192267197</v>
      </c>
      <c r="L8" s="108"/>
      <c r="N8" s="107">
        <f>I8*1000</f>
        <v>677074.59179207997</v>
      </c>
      <c r="O8" s="107">
        <f t="shared" ref="O8:P8" si="0">J8*1000</f>
        <v>201552.82013059198</v>
      </c>
      <c r="P8" s="107">
        <f t="shared" si="0"/>
        <v>878627.41192267195</v>
      </c>
      <c r="R8" s="107" t="s">
        <v>53</v>
      </c>
      <c r="S8" s="113">
        <v>45000</v>
      </c>
      <c r="T8" s="114">
        <f>N8*S8</f>
        <v>30468356630.6436</v>
      </c>
      <c r="U8" s="114">
        <f>O8*S8</f>
        <v>9069876905.8766384</v>
      </c>
      <c r="V8" s="114">
        <f>P8*S8</f>
        <v>39538233536.520241</v>
      </c>
      <c r="W8" s="107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</row>
    <row r="9" spans="1:39" x14ac:dyDescent="0.3">
      <c r="A9" s="2">
        <v>2</v>
      </c>
      <c r="B9" s="2" t="s">
        <v>54</v>
      </c>
      <c r="C9" s="112">
        <v>35850856083.379204</v>
      </c>
      <c r="D9" s="112">
        <v>10526859160.955999</v>
      </c>
      <c r="E9" s="112">
        <v>46377715244.335205</v>
      </c>
      <c r="G9" s="105"/>
      <c r="H9" s="107"/>
      <c r="I9" s="107">
        <v>717.01712166758409</v>
      </c>
      <c r="J9" s="108">
        <v>210.53718321911998</v>
      </c>
      <c r="K9" s="108">
        <v>927.55430488670413</v>
      </c>
      <c r="L9" s="108"/>
      <c r="N9" s="107">
        <f t="shared" ref="N9:N49" si="1">I9*1000</f>
        <v>717017.12166758406</v>
      </c>
      <c r="O9" s="107">
        <f t="shared" ref="O9:O49" si="2">J9*1000</f>
        <v>210537.18321911999</v>
      </c>
      <c r="P9" s="107">
        <f t="shared" ref="P9:P49" si="3">K9*1000</f>
        <v>927554.30488670408</v>
      </c>
      <c r="R9" s="107" t="s">
        <v>54</v>
      </c>
      <c r="S9" s="113">
        <v>50000</v>
      </c>
      <c r="T9" s="114">
        <f>N9*S9</f>
        <v>35850856083.379204</v>
      </c>
      <c r="U9" s="114">
        <f>O9*S9</f>
        <v>10526859160.955999</v>
      </c>
      <c r="V9" s="114">
        <f>P9*S9</f>
        <v>46377715244.335205</v>
      </c>
      <c r="W9" s="107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</row>
    <row r="10" spans="1:39" x14ac:dyDescent="0.3">
      <c r="A10" s="2">
        <v>3</v>
      </c>
      <c r="B10" s="2" t="s">
        <v>55</v>
      </c>
      <c r="C10" s="112">
        <v>35954771608.25856</v>
      </c>
      <c r="D10" s="112">
        <v>9729091016.8300819</v>
      </c>
      <c r="E10" s="112">
        <v>45683862625.088638</v>
      </c>
      <c r="G10" s="105"/>
      <c r="H10" s="107"/>
      <c r="I10" s="107">
        <v>299.62309673548799</v>
      </c>
      <c r="J10" s="108">
        <v>81.075758473584017</v>
      </c>
      <c r="K10" s="108">
        <v>380.69885520907201</v>
      </c>
      <c r="L10" s="108"/>
      <c r="N10" s="107">
        <f t="shared" si="1"/>
        <v>299623.09673548798</v>
      </c>
      <c r="O10" s="107">
        <f t="shared" si="2"/>
        <v>81075.758473584021</v>
      </c>
      <c r="P10" s="107">
        <f t="shared" si="3"/>
        <v>380698.855209072</v>
      </c>
      <c r="R10" s="107" t="s">
        <v>55</v>
      </c>
      <c r="S10" s="113">
        <v>120000</v>
      </c>
      <c r="T10" s="114">
        <f t="shared" ref="T10:T49" si="4">N10*S10</f>
        <v>35954771608.25856</v>
      </c>
      <c r="U10" s="114">
        <f t="shared" ref="U10:U49" si="5">O10*S10</f>
        <v>9729091016.8300819</v>
      </c>
      <c r="V10" s="114">
        <f t="shared" ref="V10:V49" si="6">P10*S10</f>
        <v>45683862625.088638</v>
      </c>
      <c r="W10" s="107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</row>
    <row r="11" spans="1:39" x14ac:dyDescent="0.3">
      <c r="A11" s="2">
        <v>4</v>
      </c>
      <c r="B11" s="2" t="s">
        <v>56</v>
      </c>
      <c r="C11" s="112">
        <v>19508516116.023602</v>
      </c>
      <c r="D11" s="112">
        <v>6098542366.35744</v>
      </c>
      <c r="E11" s="112">
        <v>25607058482.381039</v>
      </c>
      <c r="G11" s="105"/>
      <c r="H11" s="107"/>
      <c r="I11" s="107">
        <v>433.52258035608003</v>
      </c>
      <c r="J11" s="108">
        <v>135.523163696832</v>
      </c>
      <c r="K11" s="108">
        <v>569.04574405291203</v>
      </c>
      <c r="L11" s="108"/>
      <c r="N11" s="107">
        <f t="shared" si="1"/>
        <v>433522.58035608003</v>
      </c>
      <c r="O11" s="107">
        <f t="shared" si="2"/>
        <v>135523.16369683199</v>
      </c>
      <c r="P11" s="107">
        <f t="shared" si="3"/>
        <v>569045.74405291199</v>
      </c>
      <c r="R11" s="107" t="s">
        <v>56</v>
      </c>
      <c r="S11" s="113">
        <v>45000</v>
      </c>
      <c r="T11" s="114">
        <f t="shared" si="4"/>
        <v>19508516116.023602</v>
      </c>
      <c r="U11" s="114">
        <f t="shared" si="5"/>
        <v>6098542366.35744</v>
      </c>
      <c r="V11" s="114">
        <f t="shared" si="6"/>
        <v>25607058482.381039</v>
      </c>
      <c r="W11" s="107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</row>
    <row r="12" spans="1:39" x14ac:dyDescent="0.3">
      <c r="A12" s="2">
        <v>5</v>
      </c>
      <c r="B12" s="2" t="s">
        <v>57</v>
      </c>
      <c r="C12" s="112">
        <v>31844912599.279873</v>
      </c>
      <c r="D12" s="112">
        <v>10147351004.469503</v>
      </c>
      <c r="E12" s="112">
        <v>41992263603.749374</v>
      </c>
      <c r="G12" s="105"/>
      <c r="H12" s="107"/>
      <c r="I12" s="107">
        <v>884.58090553555212</v>
      </c>
      <c r="J12" s="108">
        <v>281.87086123526399</v>
      </c>
      <c r="K12" s="108">
        <v>1166.451766770816</v>
      </c>
      <c r="L12" s="108"/>
      <c r="N12" s="107">
        <f t="shared" si="1"/>
        <v>884580.90553555207</v>
      </c>
      <c r="O12" s="107">
        <f t="shared" si="2"/>
        <v>281870.86123526399</v>
      </c>
      <c r="P12" s="107">
        <f t="shared" si="3"/>
        <v>1166451.7667708159</v>
      </c>
      <c r="R12" s="107" t="s">
        <v>57</v>
      </c>
      <c r="S12" s="113">
        <v>36000</v>
      </c>
      <c r="T12" s="114">
        <f t="shared" si="4"/>
        <v>31844912599.279873</v>
      </c>
      <c r="U12" s="114">
        <f t="shared" si="5"/>
        <v>10147351004.469503</v>
      </c>
      <c r="V12" s="114">
        <f t="shared" si="6"/>
        <v>41992263603.749374</v>
      </c>
      <c r="W12" s="107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</row>
    <row r="13" spans="1:39" x14ac:dyDescent="0.3">
      <c r="A13" s="2">
        <v>6</v>
      </c>
      <c r="B13" s="2" t="s">
        <v>58</v>
      </c>
      <c r="C13" s="112">
        <v>8405250528.0023994</v>
      </c>
      <c r="D13" s="112">
        <v>2408458779.756</v>
      </c>
      <c r="E13" s="112">
        <v>10813709307.7584</v>
      </c>
      <c r="G13" s="105"/>
      <c r="H13" s="107"/>
      <c r="I13" s="107">
        <v>168.10501056004799</v>
      </c>
      <c r="J13" s="108">
        <v>48.169175595120002</v>
      </c>
      <c r="K13" s="108">
        <v>216.274186155168</v>
      </c>
      <c r="L13" s="108"/>
      <c r="N13" s="107">
        <f t="shared" si="1"/>
        <v>168105.01056004799</v>
      </c>
      <c r="O13" s="107">
        <f t="shared" si="2"/>
        <v>48169.175595120003</v>
      </c>
      <c r="P13" s="107">
        <f t="shared" si="3"/>
        <v>216274.18615516799</v>
      </c>
      <c r="R13" s="107" t="s">
        <v>58</v>
      </c>
      <c r="S13" s="113">
        <v>50000</v>
      </c>
      <c r="T13" s="114">
        <f t="shared" si="4"/>
        <v>8405250528.0023994</v>
      </c>
      <c r="U13" s="114">
        <f t="shared" si="5"/>
        <v>2408458779.756</v>
      </c>
      <c r="V13" s="114">
        <f t="shared" si="6"/>
        <v>10813709307.7584</v>
      </c>
      <c r="W13" s="107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</row>
    <row r="14" spans="1:39" x14ac:dyDescent="0.3">
      <c r="A14" s="2">
        <v>7</v>
      </c>
      <c r="B14" s="2" t="s">
        <v>59</v>
      </c>
      <c r="C14" s="112">
        <v>3078497424.5510397</v>
      </c>
      <c r="D14" s="112">
        <v>766376995.98527992</v>
      </c>
      <c r="E14" s="112">
        <v>3844874420.5363197</v>
      </c>
      <c r="G14" s="105"/>
      <c r="H14" s="107"/>
      <c r="I14" s="107">
        <v>76.962435613775995</v>
      </c>
      <c r="J14" s="108">
        <v>19.159424899631997</v>
      </c>
      <c r="K14" s="108">
        <v>96.121860513407995</v>
      </c>
      <c r="L14" s="108"/>
      <c r="N14" s="107">
        <f t="shared" si="1"/>
        <v>76962.43561377599</v>
      </c>
      <c r="O14" s="107">
        <f t="shared" si="2"/>
        <v>19159.424899631998</v>
      </c>
      <c r="P14" s="107">
        <f t="shared" si="3"/>
        <v>96121.860513407999</v>
      </c>
      <c r="R14" s="107" t="s">
        <v>59</v>
      </c>
      <c r="S14" s="113">
        <v>40000</v>
      </c>
      <c r="T14" s="114">
        <f t="shared" si="4"/>
        <v>3078497424.5510397</v>
      </c>
      <c r="U14" s="114">
        <f t="shared" si="5"/>
        <v>766376995.98527992</v>
      </c>
      <c r="V14" s="114">
        <f t="shared" si="6"/>
        <v>3844874420.5363197</v>
      </c>
      <c r="W14" s="107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</row>
    <row r="15" spans="1:39" x14ac:dyDescent="0.3">
      <c r="A15" s="2">
        <v>8</v>
      </c>
      <c r="B15" s="2" t="s">
        <v>60</v>
      </c>
      <c r="C15" s="112">
        <v>10966335234.924959</v>
      </c>
      <c r="D15" s="112">
        <v>2871965318.853312</v>
      </c>
      <c r="E15" s="112">
        <v>13838300553.778275</v>
      </c>
      <c r="G15" s="105"/>
      <c r="H15" s="107"/>
      <c r="I15" s="107">
        <v>498.46978340568</v>
      </c>
      <c r="J15" s="108">
        <v>130.543878129696</v>
      </c>
      <c r="K15" s="108">
        <v>629.01366153537606</v>
      </c>
      <c r="L15" s="108"/>
      <c r="N15" s="107">
        <f t="shared" si="1"/>
        <v>498469.78340567998</v>
      </c>
      <c r="O15" s="107">
        <f t="shared" si="2"/>
        <v>130543.87812969599</v>
      </c>
      <c r="P15" s="107">
        <f t="shared" si="3"/>
        <v>629013.6615353761</v>
      </c>
      <c r="R15" s="107" t="s">
        <v>60</v>
      </c>
      <c r="S15" s="113">
        <v>22000</v>
      </c>
      <c r="T15" s="114">
        <f t="shared" si="4"/>
        <v>10966335234.924959</v>
      </c>
      <c r="U15" s="114">
        <f t="shared" si="5"/>
        <v>2871965318.853312</v>
      </c>
      <c r="V15" s="114">
        <f t="shared" si="6"/>
        <v>13838300553.778275</v>
      </c>
      <c r="W15" s="107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</row>
    <row r="16" spans="1:39" x14ac:dyDescent="0.3">
      <c r="A16" s="2">
        <v>9</v>
      </c>
      <c r="B16" s="2" t="s">
        <v>61</v>
      </c>
      <c r="C16" s="112">
        <v>19536118677.319679</v>
      </c>
      <c r="D16" s="112">
        <v>4832071906.8902397</v>
      </c>
      <c r="E16" s="112">
        <v>24368190584.209919</v>
      </c>
      <c r="G16" s="105"/>
      <c r="H16" s="107"/>
      <c r="I16" s="107">
        <v>244.201483466496</v>
      </c>
      <c r="J16" s="108">
        <v>60.400898836128</v>
      </c>
      <c r="K16" s="108">
        <v>304.60238230262399</v>
      </c>
      <c r="L16" s="108"/>
      <c r="N16" s="107">
        <f t="shared" si="1"/>
        <v>244201.48346649599</v>
      </c>
      <c r="O16" s="107">
        <f t="shared" si="2"/>
        <v>60400.898836127999</v>
      </c>
      <c r="P16" s="107">
        <f t="shared" si="3"/>
        <v>304602.382302624</v>
      </c>
      <c r="R16" s="107" t="s">
        <v>61</v>
      </c>
      <c r="S16" s="113">
        <v>80000</v>
      </c>
      <c r="T16" s="114">
        <f t="shared" si="4"/>
        <v>19536118677.319679</v>
      </c>
      <c r="U16" s="114">
        <f t="shared" si="5"/>
        <v>4832071906.8902397</v>
      </c>
      <c r="V16" s="114">
        <f t="shared" si="6"/>
        <v>24368190584.209919</v>
      </c>
      <c r="W16" s="107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</row>
    <row r="17" spans="1:39" x14ac:dyDescent="0.3">
      <c r="A17" s="2">
        <v>10</v>
      </c>
      <c r="B17" s="2" t="s">
        <v>62</v>
      </c>
      <c r="C17" s="112">
        <v>43890237367.535507</v>
      </c>
      <c r="D17" s="112">
        <v>11419341976.195921</v>
      </c>
      <c r="E17" s="112">
        <v>55309579343.73143</v>
      </c>
      <c r="G17" s="105"/>
      <c r="H17" s="107"/>
      <c r="I17" s="107">
        <v>675.23442103900788</v>
      </c>
      <c r="J17" s="108">
        <v>175.68218424916802</v>
      </c>
      <c r="K17" s="108">
        <v>850.9166052881759</v>
      </c>
      <c r="L17" s="108"/>
      <c r="N17" s="107">
        <f t="shared" si="1"/>
        <v>675234.42103900784</v>
      </c>
      <c r="O17" s="107">
        <f t="shared" si="2"/>
        <v>175682.18424916803</v>
      </c>
      <c r="P17" s="107">
        <f t="shared" si="3"/>
        <v>850916.60528817587</v>
      </c>
      <c r="R17" s="107" t="s">
        <v>62</v>
      </c>
      <c r="S17" s="113">
        <v>65000</v>
      </c>
      <c r="T17" s="114">
        <f t="shared" si="4"/>
        <v>43890237367.535507</v>
      </c>
      <c r="U17" s="114">
        <f t="shared" si="5"/>
        <v>11419341976.195921</v>
      </c>
      <c r="V17" s="114">
        <f t="shared" si="6"/>
        <v>55309579343.73143</v>
      </c>
      <c r="W17" s="107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</row>
    <row r="18" spans="1:39" x14ac:dyDescent="0.3">
      <c r="A18" s="2">
        <v>11</v>
      </c>
      <c r="B18" s="2" t="s">
        <v>63</v>
      </c>
      <c r="C18" s="112">
        <v>8997569019.8147545</v>
      </c>
      <c r="D18" s="112">
        <v>2253126719.1290402</v>
      </c>
      <c r="E18" s="112">
        <v>11250695738.943792</v>
      </c>
      <c r="G18" s="105"/>
      <c r="H18" s="107"/>
      <c r="I18" s="107">
        <v>391.19865303542406</v>
      </c>
      <c r="J18" s="108">
        <v>97.962031266479997</v>
      </c>
      <c r="K18" s="108">
        <v>489.16068430190404</v>
      </c>
      <c r="L18" s="108"/>
      <c r="N18" s="107">
        <f t="shared" si="1"/>
        <v>391198.65303542407</v>
      </c>
      <c r="O18" s="107">
        <f t="shared" si="2"/>
        <v>97962.03126648</v>
      </c>
      <c r="P18" s="107">
        <f t="shared" si="3"/>
        <v>489160.68430190405</v>
      </c>
      <c r="R18" s="107" t="s">
        <v>63</v>
      </c>
      <c r="S18" s="113">
        <v>23000</v>
      </c>
      <c r="T18" s="114">
        <f t="shared" si="4"/>
        <v>8997569019.8147545</v>
      </c>
      <c r="U18" s="114">
        <f t="shared" si="5"/>
        <v>2253126719.1290402</v>
      </c>
      <c r="V18" s="114">
        <f t="shared" si="6"/>
        <v>11250695738.943792</v>
      </c>
      <c r="W18" s="107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</row>
    <row r="19" spans="1:39" x14ac:dyDescent="0.3">
      <c r="A19" s="2">
        <v>12</v>
      </c>
      <c r="B19" s="2" t="s">
        <v>64</v>
      </c>
      <c r="C19" s="112">
        <v>9254976434.5680008</v>
      </c>
      <c r="D19" s="112">
        <v>2641727484.04248</v>
      </c>
      <c r="E19" s="112">
        <v>11896703918.610479</v>
      </c>
      <c r="G19" s="105"/>
      <c r="H19" s="107"/>
      <c r="I19" s="107">
        <v>616.99842897120004</v>
      </c>
      <c r="J19" s="108">
        <v>176.11516560283198</v>
      </c>
      <c r="K19" s="108">
        <v>793.11359457403205</v>
      </c>
      <c r="L19" s="108"/>
      <c r="N19" s="107">
        <f t="shared" si="1"/>
        <v>616998.42897120002</v>
      </c>
      <c r="O19" s="107">
        <f t="shared" si="2"/>
        <v>176115.16560283198</v>
      </c>
      <c r="P19" s="107">
        <f t="shared" si="3"/>
        <v>793113.594574032</v>
      </c>
      <c r="R19" s="107" t="s">
        <v>64</v>
      </c>
      <c r="S19" s="113">
        <v>15000</v>
      </c>
      <c r="T19" s="114">
        <f t="shared" si="4"/>
        <v>9254976434.5680008</v>
      </c>
      <c r="U19" s="114">
        <f t="shared" si="5"/>
        <v>2641727484.04248</v>
      </c>
      <c r="V19" s="114">
        <f t="shared" si="6"/>
        <v>11896703918.610479</v>
      </c>
      <c r="W19" s="107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</row>
    <row r="20" spans="1:39" x14ac:dyDescent="0.3">
      <c r="A20" s="2">
        <v>13</v>
      </c>
      <c r="B20" s="2" t="s">
        <v>65</v>
      </c>
      <c r="C20" s="112">
        <v>19919307175.312321</v>
      </c>
      <c r="D20" s="112">
        <v>6822703680.3604803</v>
      </c>
      <c r="E20" s="112">
        <v>26742010855.672798</v>
      </c>
      <c r="G20" s="105"/>
      <c r="H20" s="107"/>
      <c r="I20" s="107">
        <v>1327.953811687488</v>
      </c>
      <c r="J20" s="108">
        <v>454.84691202403201</v>
      </c>
      <c r="K20" s="108">
        <v>1782.80072371152</v>
      </c>
      <c r="L20" s="108"/>
      <c r="N20" s="107">
        <f t="shared" si="1"/>
        <v>1327953.8116874881</v>
      </c>
      <c r="O20" s="107">
        <f t="shared" si="2"/>
        <v>454846.91202403203</v>
      </c>
      <c r="P20" s="107">
        <f t="shared" si="3"/>
        <v>1782800.72371152</v>
      </c>
      <c r="R20" s="107" t="s">
        <v>65</v>
      </c>
      <c r="S20" s="113">
        <v>15000</v>
      </c>
      <c r="T20" s="114">
        <f t="shared" si="4"/>
        <v>19919307175.312321</v>
      </c>
      <c r="U20" s="114">
        <f t="shared" si="5"/>
        <v>6822703680.3604803</v>
      </c>
      <c r="V20" s="114">
        <f t="shared" si="6"/>
        <v>26742010855.672798</v>
      </c>
      <c r="W20" s="107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</row>
    <row r="21" spans="1:39" x14ac:dyDescent="0.3">
      <c r="A21" s="2">
        <v>14</v>
      </c>
      <c r="B21" s="2" t="s">
        <v>66</v>
      </c>
      <c r="C21" s="112">
        <v>22065812236.101601</v>
      </c>
      <c r="D21" s="112">
        <v>4189094596.6991997</v>
      </c>
      <c r="E21" s="112">
        <v>26254906832.8008</v>
      </c>
      <c r="G21" s="105"/>
      <c r="H21" s="107"/>
      <c r="I21" s="107">
        <v>735.52707453672008</v>
      </c>
      <c r="J21" s="108">
        <v>139.63648655663999</v>
      </c>
      <c r="K21" s="108">
        <v>875.16356109336004</v>
      </c>
      <c r="L21" s="108"/>
      <c r="N21" s="107">
        <f t="shared" si="1"/>
        <v>735527.07453672006</v>
      </c>
      <c r="O21" s="107">
        <f t="shared" si="2"/>
        <v>139636.48655663998</v>
      </c>
      <c r="P21" s="107">
        <f t="shared" si="3"/>
        <v>875163.56109336007</v>
      </c>
      <c r="R21" s="107" t="s">
        <v>66</v>
      </c>
      <c r="S21" s="113">
        <v>30000</v>
      </c>
      <c r="T21" s="114">
        <f t="shared" si="4"/>
        <v>22065812236.101601</v>
      </c>
      <c r="U21" s="114">
        <f t="shared" si="5"/>
        <v>4189094596.6991997</v>
      </c>
      <c r="V21" s="114">
        <f t="shared" si="6"/>
        <v>26254906832.8008</v>
      </c>
      <c r="W21" s="107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</row>
    <row r="22" spans="1:39" x14ac:dyDescent="0.3">
      <c r="A22" s="2">
        <v>15</v>
      </c>
      <c r="B22" s="2" t="s">
        <v>67</v>
      </c>
      <c r="C22" s="112">
        <v>6891764206.2698898</v>
      </c>
      <c r="D22" s="112">
        <v>1143070773.67296</v>
      </c>
      <c r="E22" s="112">
        <v>8034834979.9428492</v>
      </c>
      <c r="G22" s="105"/>
      <c r="H22" s="107"/>
      <c r="I22" s="107">
        <v>313.26200937590409</v>
      </c>
      <c r="J22" s="108">
        <v>51.957762439680003</v>
      </c>
      <c r="K22" s="108">
        <v>365.21977181558407</v>
      </c>
      <c r="L22" s="108"/>
      <c r="N22" s="107">
        <f t="shared" si="1"/>
        <v>313262.0093759041</v>
      </c>
      <c r="O22" s="107">
        <f t="shared" si="2"/>
        <v>51957.762439680002</v>
      </c>
      <c r="P22" s="107">
        <f t="shared" si="3"/>
        <v>365219.77181558404</v>
      </c>
      <c r="R22" s="107" t="s">
        <v>67</v>
      </c>
      <c r="S22" s="113">
        <v>22000</v>
      </c>
      <c r="T22" s="114">
        <f t="shared" si="4"/>
        <v>6891764206.2698898</v>
      </c>
      <c r="U22" s="114">
        <f t="shared" si="5"/>
        <v>1143070773.67296</v>
      </c>
      <c r="V22" s="114">
        <f t="shared" si="6"/>
        <v>8034834979.9428492</v>
      </c>
      <c r="W22" s="107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</row>
    <row r="23" spans="1:39" x14ac:dyDescent="0.3">
      <c r="A23" s="2">
        <v>16</v>
      </c>
      <c r="B23" s="2" t="s">
        <v>68</v>
      </c>
      <c r="C23" s="112">
        <v>11732062758.879744</v>
      </c>
      <c r="D23" s="112">
        <v>3124393448.0394235</v>
      </c>
      <c r="E23" s="112">
        <v>14856456206.919167</v>
      </c>
      <c r="G23" s="105"/>
      <c r="H23" s="107"/>
      <c r="I23" s="107">
        <v>366.62696121499198</v>
      </c>
      <c r="J23" s="108">
        <v>97.63729525123199</v>
      </c>
      <c r="K23" s="108">
        <v>464.26425646622397</v>
      </c>
      <c r="L23" s="108"/>
      <c r="N23" s="107">
        <f t="shared" si="1"/>
        <v>366626.96121499198</v>
      </c>
      <c r="O23" s="107">
        <f t="shared" si="2"/>
        <v>97637.29525123199</v>
      </c>
      <c r="P23" s="107">
        <f t="shared" si="3"/>
        <v>464264.25646622397</v>
      </c>
      <c r="R23" s="107" t="s">
        <v>68</v>
      </c>
      <c r="S23" s="113">
        <v>32000</v>
      </c>
      <c r="T23" s="114">
        <f t="shared" si="4"/>
        <v>11732062758.879744</v>
      </c>
      <c r="U23" s="114">
        <f t="shared" si="5"/>
        <v>3124393448.0394235</v>
      </c>
      <c r="V23" s="114">
        <f t="shared" si="6"/>
        <v>14856456206.919167</v>
      </c>
      <c r="W23" s="107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</row>
    <row r="24" spans="1:39" x14ac:dyDescent="0.3">
      <c r="A24" s="2">
        <v>17</v>
      </c>
      <c r="B24" s="2" t="s">
        <v>69</v>
      </c>
      <c r="C24" s="112">
        <v>5662963124.571456</v>
      </c>
      <c r="D24" s="112">
        <v>1414550082.4202881</v>
      </c>
      <c r="E24" s="112">
        <v>7077513206.991744</v>
      </c>
      <c r="G24" s="105"/>
      <c r="H24" s="107"/>
      <c r="I24" s="107">
        <v>257.40741475324802</v>
      </c>
      <c r="J24" s="108">
        <v>64.297731019104006</v>
      </c>
      <c r="K24" s="108">
        <v>321.70514577235201</v>
      </c>
      <c r="L24" s="108"/>
      <c r="N24" s="107">
        <f t="shared" si="1"/>
        <v>257407.41475324801</v>
      </c>
      <c r="O24" s="107">
        <f t="shared" si="2"/>
        <v>64297.731019104009</v>
      </c>
      <c r="P24" s="107">
        <f t="shared" si="3"/>
        <v>321705.145772352</v>
      </c>
      <c r="R24" s="107" t="s">
        <v>69</v>
      </c>
      <c r="S24" s="113">
        <v>22000</v>
      </c>
      <c r="T24" s="114">
        <f t="shared" si="4"/>
        <v>5662963124.571456</v>
      </c>
      <c r="U24" s="114">
        <f t="shared" si="5"/>
        <v>1414550082.4202881</v>
      </c>
      <c r="V24" s="114">
        <f t="shared" si="6"/>
        <v>7077513206.991744</v>
      </c>
      <c r="W24" s="107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</row>
    <row r="25" spans="1:39" x14ac:dyDescent="0.3">
      <c r="A25" s="2">
        <v>18</v>
      </c>
      <c r="B25" s="2" t="s">
        <v>70</v>
      </c>
      <c r="C25" s="112">
        <v>7894332530.6788807</v>
      </c>
      <c r="D25" s="112">
        <v>1474085018.549088</v>
      </c>
      <c r="E25" s="112">
        <v>9368417549.2279682</v>
      </c>
      <c r="G25" s="105"/>
      <c r="H25" s="107"/>
      <c r="I25" s="107">
        <v>358.83329684904004</v>
      </c>
      <c r="J25" s="108">
        <v>67.003864479504003</v>
      </c>
      <c r="K25" s="108">
        <v>425.83716132854403</v>
      </c>
      <c r="L25" s="108"/>
      <c r="N25" s="107">
        <f t="shared" si="1"/>
        <v>358833.29684904002</v>
      </c>
      <c r="O25" s="107">
        <f t="shared" si="2"/>
        <v>67003.864479504002</v>
      </c>
      <c r="P25" s="107">
        <f t="shared" si="3"/>
        <v>425837.16132854403</v>
      </c>
      <c r="R25" s="107" t="s">
        <v>70</v>
      </c>
      <c r="S25" s="113">
        <v>22000</v>
      </c>
      <c r="T25" s="114">
        <f t="shared" si="4"/>
        <v>7894332530.6788807</v>
      </c>
      <c r="U25" s="114">
        <f t="shared" si="5"/>
        <v>1474085018.549088</v>
      </c>
      <c r="V25" s="114">
        <f t="shared" si="6"/>
        <v>9368417549.2279682</v>
      </c>
      <c r="W25" s="107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</row>
    <row r="26" spans="1:39" x14ac:dyDescent="0.3">
      <c r="A26" s="2">
        <v>19</v>
      </c>
      <c r="B26" s="2" t="s">
        <v>71</v>
      </c>
      <c r="C26" s="112">
        <v>268448439.27168</v>
      </c>
      <c r="D26" s="112">
        <v>41566209.951743998</v>
      </c>
      <c r="E26" s="112">
        <v>310014649.22342396</v>
      </c>
      <c r="G26" s="105"/>
      <c r="H26" s="107"/>
      <c r="I26" s="107">
        <v>16.77802745448</v>
      </c>
      <c r="J26" s="108">
        <v>2.597888121984</v>
      </c>
      <c r="K26" s="108">
        <v>19.375915576463999</v>
      </c>
      <c r="L26" s="108"/>
      <c r="N26" s="107">
        <f t="shared" si="1"/>
        <v>16778.027454480001</v>
      </c>
      <c r="O26" s="107">
        <f t="shared" si="2"/>
        <v>2597.888121984</v>
      </c>
      <c r="P26" s="107">
        <f t="shared" si="3"/>
        <v>19375.915576463998</v>
      </c>
      <c r="R26" s="107" t="s">
        <v>71</v>
      </c>
      <c r="S26" s="113">
        <v>16000</v>
      </c>
      <c r="T26" s="114">
        <f t="shared" si="4"/>
        <v>268448439.27168</v>
      </c>
      <c r="U26" s="114">
        <f t="shared" si="5"/>
        <v>41566209.951743998</v>
      </c>
      <c r="V26" s="114">
        <f t="shared" si="6"/>
        <v>310014649.22342396</v>
      </c>
      <c r="W26" s="107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</row>
    <row r="27" spans="1:39" x14ac:dyDescent="0.3">
      <c r="A27" s="2">
        <v>20</v>
      </c>
      <c r="B27" s="2" t="s">
        <v>72</v>
      </c>
      <c r="C27" s="112">
        <v>1334665022.6692803</v>
      </c>
      <c r="D27" s="112">
        <v>332854415.62920004</v>
      </c>
      <c r="E27" s="112">
        <v>1667519438.2984803</v>
      </c>
      <c r="G27" s="105"/>
      <c r="H27" s="107"/>
      <c r="I27" s="107">
        <v>88.977668177952012</v>
      </c>
      <c r="J27" s="108">
        <v>22.190294375280001</v>
      </c>
      <c r="K27" s="108">
        <v>111.16796255323202</v>
      </c>
      <c r="L27" s="108"/>
      <c r="N27" s="107">
        <f t="shared" si="1"/>
        <v>88977.668177952015</v>
      </c>
      <c r="O27" s="107">
        <f t="shared" si="2"/>
        <v>22190.294375280002</v>
      </c>
      <c r="P27" s="107">
        <f t="shared" si="3"/>
        <v>111167.96255323202</v>
      </c>
      <c r="R27" s="107" t="s">
        <v>72</v>
      </c>
      <c r="S27" s="113">
        <v>15000</v>
      </c>
      <c r="T27" s="114">
        <f t="shared" si="4"/>
        <v>1334665022.6692803</v>
      </c>
      <c r="U27" s="114">
        <f t="shared" si="5"/>
        <v>332854415.62920004</v>
      </c>
      <c r="V27" s="114">
        <f t="shared" si="6"/>
        <v>1667519438.2984803</v>
      </c>
      <c r="W27" s="107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</row>
    <row r="28" spans="1:39" x14ac:dyDescent="0.3">
      <c r="A28" s="2">
        <v>21</v>
      </c>
      <c r="B28" s="2" t="s">
        <v>73</v>
      </c>
      <c r="C28" s="112">
        <v>11937295920.516479</v>
      </c>
      <c r="D28" s="112">
        <v>4422904527.6777592</v>
      </c>
      <c r="E28" s="112">
        <v>16360200448.194239</v>
      </c>
      <c r="G28" s="105"/>
      <c r="H28" s="107"/>
      <c r="I28" s="107">
        <v>397.90986401721597</v>
      </c>
      <c r="J28" s="108">
        <v>147.43015092259196</v>
      </c>
      <c r="K28" s="108">
        <v>545.34001493980793</v>
      </c>
      <c r="L28" s="108"/>
      <c r="N28" s="107">
        <f t="shared" si="1"/>
        <v>397909.86401721596</v>
      </c>
      <c r="O28" s="107">
        <f t="shared" si="2"/>
        <v>147430.15092259197</v>
      </c>
      <c r="P28" s="107">
        <f t="shared" si="3"/>
        <v>545340.01493980794</v>
      </c>
      <c r="R28" s="107" t="s">
        <v>73</v>
      </c>
      <c r="S28" s="113">
        <v>30000</v>
      </c>
      <c r="T28" s="114">
        <f t="shared" si="4"/>
        <v>11937295920.516479</v>
      </c>
      <c r="U28" s="114">
        <f t="shared" si="5"/>
        <v>4422904527.6777592</v>
      </c>
      <c r="V28" s="114">
        <f t="shared" si="6"/>
        <v>16360200448.194239</v>
      </c>
      <c r="W28" s="107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</row>
    <row r="29" spans="1:39" x14ac:dyDescent="0.3">
      <c r="A29" s="2">
        <v>22</v>
      </c>
      <c r="B29" s="2" t="s">
        <v>74</v>
      </c>
      <c r="C29" s="112">
        <v>1005057967.1925602</v>
      </c>
      <c r="D29" s="112">
        <v>358833296.84903997</v>
      </c>
      <c r="E29" s="112">
        <v>1363891264.0416002</v>
      </c>
      <c r="G29" s="105"/>
      <c r="H29" s="107"/>
      <c r="I29" s="107">
        <v>67.003864479504017</v>
      </c>
      <c r="J29" s="108">
        <v>23.922219789936001</v>
      </c>
      <c r="K29" s="108">
        <v>90.926084269440025</v>
      </c>
      <c r="L29" s="108"/>
      <c r="N29" s="107">
        <f t="shared" si="1"/>
        <v>67003.864479504016</v>
      </c>
      <c r="O29" s="107">
        <f t="shared" si="2"/>
        <v>23922.219789936</v>
      </c>
      <c r="P29" s="107">
        <f t="shared" si="3"/>
        <v>90926.08426944002</v>
      </c>
      <c r="R29" s="107" t="s">
        <v>74</v>
      </c>
      <c r="S29" s="113">
        <v>15000</v>
      </c>
      <c r="T29" s="114">
        <f t="shared" si="4"/>
        <v>1005057967.1925602</v>
      </c>
      <c r="U29" s="114">
        <f t="shared" si="5"/>
        <v>358833296.84903997</v>
      </c>
      <c r="V29" s="114">
        <f t="shared" si="6"/>
        <v>1363891264.0416002</v>
      </c>
      <c r="W29" s="107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</row>
    <row r="30" spans="1:39" x14ac:dyDescent="0.3">
      <c r="A30" s="2">
        <v>23</v>
      </c>
      <c r="B30" s="2" t="s">
        <v>75</v>
      </c>
      <c r="C30" s="112">
        <v>3756113243.0352001</v>
      </c>
      <c r="D30" s="112">
        <v>445970794.27392006</v>
      </c>
      <c r="E30" s="112">
        <v>4202084037.3091197</v>
      </c>
      <c r="G30" s="105"/>
      <c r="H30" s="107"/>
      <c r="I30" s="107">
        <v>187.80566215176</v>
      </c>
      <c r="J30" s="108">
        <v>22.298539713696002</v>
      </c>
      <c r="K30" s="108">
        <v>210.10420186545599</v>
      </c>
      <c r="L30" s="108"/>
      <c r="N30" s="107">
        <f t="shared" si="1"/>
        <v>187805.66215176001</v>
      </c>
      <c r="O30" s="107">
        <f t="shared" si="2"/>
        <v>22298.539713696002</v>
      </c>
      <c r="P30" s="107">
        <f t="shared" si="3"/>
        <v>210104.20186545598</v>
      </c>
      <c r="R30" s="107" t="s">
        <v>75</v>
      </c>
      <c r="S30" s="113">
        <v>20000</v>
      </c>
      <c r="T30" s="114">
        <f t="shared" si="4"/>
        <v>3756113243.0352001</v>
      </c>
      <c r="U30" s="114">
        <f t="shared" si="5"/>
        <v>445970794.27392006</v>
      </c>
      <c r="V30" s="114">
        <f t="shared" si="6"/>
        <v>4202084037.3091197</v>
      </c>
      <c r="W30" s="107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</row>
    <row r="31" spans="1:39" x14ac:dyDescent="0.3">
      <c r="A31" s="2">
        <v>24</v>
      </c>
      <c r="B31" s="2" t="s">
        <v>76</v>
      </c>
      <c r="C31" s="112">
        <v>679023007.88356793</v>
      </c>
      <c r="D31" s="112">
        <v>156847495.36478403</v>
      </c>
      <c r="E31" s="112">
        <v>835870503.24835205</v>
      </c>
      <c r="G31" s="105"/>
      <c r="H31" s="107"/>
      <c r="I31" s="107">
        <v>75.447000875952</v>
      </c>
      <c r="J31" s="108">
        <v>17.427499484976003</v>
      </c>
      <c r="K31" s="108">
        <v>92.87450036092801</v>
      </c>
      <c r="L31" s="108"/>
      <c r="N31" s="107">
        <f t="shared" si="1"/>
        <v>75447.000875951999</v>
      </c>
      <c r="O31" s="107">
        <f t="shared" si="2"/>
        <v>17427.499484976004</v>
      </c>
      <c r="P31" s="107">
        <f t="shared" si="3"/>
        <v>92874.50036092801</v>
      </c>
      <c r="R31" s="107" t="s">
        <v>76</v>
      </c>
      <c r="S31" s="113">
        <v>9000</v>
      </c>
      <c r="T31" s="114">
        <f t="shared" si="4"/>
        <v>679023007.88356793</v>
      </c>
      <c r="U31" s="114">
        <f t="shared" si="5"/>
        <v>156847495.36478403</v>
      </c>
      <c r="V31" s="114">
        <f t="shared" si="6"/>
        <v>835870503.24835205</v>
      </c>
      <c r="W31" s="107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</row>
    <row r="32" spans="1:39" x14ac:dyDescent="0.3">
      <c r="A32" s="2">
        <v>25</v>
      </c>
      <c r="B32" s="2" t="s">
        <v>77</v>
      </c>
      <c r="C32" s="112">
        <v>1953287131.7167201</v>
      </c>
      <c r="D32" s="112">
        <v>355585936.69656003</v>
      </c>
      <c r="E32" s="112">
        <v>2308873068.4132795</v>
      </c>
      <c r="G32" s="105"/>
      <c r="H32" s="107"/>
      <c r="I32" s="107">
        <v>130.219142114448</v>
      </c>
      <c r="J32" s="108">
        <v>23.705729113103999</v>
      </c>
      <c r="K32" s="108">
        <v>153.92487122755199</v>
      </c>
      <c r="L32" s="108"/>
      <c r="N32" s="107">
        <f t="shared" si="1"/>
        <v>130219.14211444801</v>
      </c>
      <c r="O32" s="107">
        <f t="shared" si="2"/>
        <v>23705.729113104</v>
      </c>
      <c r="P32" s="107">
        <f t="shared" si="3"/>
        <v>153924.87122755198</v>
      </c>
      <c r="R32" s="107" t="s">
        <v>77</v>
      </c>
      <c r="S32" s="113">
        <v>15000</v>
      </c>
      <c r="T32" s="114">
        <f t="shared" si="4"/>
        <v>1953287131.7167201</v>
      </c>
      <c r="U32" s="114">
        <f t="shared" si="5"/>
        <v>355585936.69656003</v>
      </c>
      <c r="V32" s="114">
        <f t="shared" si="6"/>
        <v>2308873068.4132795</v>
      </c>
      <c r="W32" s="107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</row>
    <row r="33" spans="1:39" x14ac:dyDescent="0.3">
      <c r="A33" s="2">
        <v>26</v>
      </c>
      <c r="B33" s="2" t="s">
        <v>78</v>
      </c>
      <c r="C33" s="112">
        <v>3604136787.8991361</v>
      </c>
      <c r="D33" s="112">
        <v>320406201.71136004</v>
      </c>
      <c r="E33" s="112">
        <v>3924542989.610496</v>
      </c>
      <c r="G33" s="105"/>
      <c r="H33" s="107"/>
      <c r="I33" s="107">
        <v>225.258549243696</v>
      </c>
      <c r="J33" s="108">
        <v>20.025387606960003</v>
      </c>
      <c r="K33" s="108">
        <v>245.283936850656</v>
      </c>
      <c r="L33" s="108"/>
      <c r="N33" s="107">
        <f t="shared" si="1"/>
        <v>225258.549243696</v>
      </c>
      <c r="O33" s="107">
        <f t="shared" si="2"/>
        <v>20025.387606960001</v>
      </c>
      <c r="P33" s="107">
        <f t="shared" si="3"/>
        <v>245283.936850656</v>
      </c>
      <c r="R33" s="107" t="s">
        <v>78</v>
      </c>
      <c r="S33" s="113">
        <v>16000</v>
      </c>
      <c r="T33" s="114">
        <f t="shared" si="4"/>
        <v>3604136787.8991361</v>
      </c>
      <c r="U33" s="114">
        <f t="shared" si="5"/>
        <v>320406201.71136004</v>
      </c>
      <c r="V33" s="114">
        <f t="shared" si="6"/>
        <v>3924542989.610496</v>
      </c>
      <c r="W33" s="107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</row>
    <row r="34" spans="1:39" x14ac:dyDescent="0.3">
      <c r="A34" s="2">
        <v>27</v>
      </c>
      <c r="B34" s="2" t="s">
        <v>79</v>
      </c>
      <c r="C34" s="112">
        <v>7105873485.6567354</v>
      </c>
      <c r="D34" s="112">
        <v>1662973134.0850077</v>
      </c>
      <c r="E34" s="112">
        <v>8768846619.7417431</v>
      </c>
      <c r="G34" s="105"/>
      <c r="H34" s="107"/>
      <c r="I34" s="107">
        <v>789.54149840630396</v>
      </c>
      <c r="J34" s="108">
        <v>184.77479267611199</v>
      </c>
      <c r="K34" s="108">
        <v>974.316291082416</v>
      </c>
      <c r="L34" s="108"/>
      <c r="N34" s="107">
        <f t="shared" si="1"/>
        <v>789541.49840630393</v>
      </c>
      <c r="O34" s="107">
        <f t="shared" si="2"/>
        <v>184774.79267611197</v>
      </c>
      <c r="P34" s="107">
        <f t="shared" si="3"/>
        <v>974316.29108241596</v>
      </c>
      <c r="R34" s="107" t="s">
        <v>79</v>
      </c>
      <c r="S34" s="113">
        <v>9000</v>
      </c>
      <c r="T34" s="114">
        <f t="shared" si="4"/>
        <v>7105873485.6567354</v>
      </c>
      <c r="U34" s="114">
        <f t="shared" si="5"/>
        <v>1662973134.0850077</v>
      </c>
      <c r="V34" s="114">
        <f t="shared" si="6"/>
        <v>8768846619.7417431</v>
      </c>
      <c r="W34" s="107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</row>
    <row r="35" spans="1:39" x14ac:dyDescent="0.3">
      <c r="A35" s="2">
        <v>28</v>
      </c>
      <c r="B35" s="2" t="s">
        <v>80</v>
      </c>
      <c r="C35" s="112">
        <v>2341021933.922832</v>
      </c>
      <c r="D35" s="112">
        <v>880684073.35257626</v>
      </c>
      <c r="E35" s="112">
        <v>3221706007.2754083</v>
      </c>
      <c r="G35" s="105"/>
      <c r="H35" s="107"/>
      <c r="I35" s="107">
        <v>260.11354821364802</v>
      </c>
      <c r="J35" s="108">
        <v>97.853785928064028</v>
      </c>
      <c r="K35" s="108">
        <v>357.96733414171206</v>
      </c>
      <c r="L35" s="108"/>
      <c r="N35" s="107">
        <f t="shared" si="1"/>
        <v>260113.54821364803</v>
      </c>
      <c r="O35" s="107">
        <f t="shared" si="2"/>
        <v>97853.785928064026</v>
      </c>
      <c r="P35" s="107">
        <f t="shared" si="3"/>
        <v>357967.33414171205</v>
      </c>
      <c r="R35" s="107" t="s">
        <v>80</v>
      </c>
      <c r="S35" s="113">
        <v>9000</v>
      </c>
      <c r="T35" s="114">
        <f t="shared" si="4"/>
        <v>2341021933.922832</v>
      </c>
      <c r="U35" s="114">
        <f t="shared" si="5"/>
        <v>880684073.35257626</v>
      </c>
      <c r="V35" s="114">
        <f t="shared" si="6"/>
        <v>3221706007.2754083</v>
      </c>
      <c r="W35" s="107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</row>
    <row r="36" spans="1:39" x14ac:dyDescent="0.3">
      <c r="A36" s="2"/>
      <c r="B36" s="3" t="s">
        <v>81</v>
      </c>
      <c r="C36" s="32"/>
      <c r="D36" s="32"/>
      <c r="E36" s="32"/>
      <c r="G36" s="105"/>
      <c r="H36" s="107"/>
      <c r="N36" s="107">
        <f t="shared" si="1"/>
        <v>0</v>
      </c>
      <c r="O36" s="107">
        <f t="shared" si="2"/>
        <v>0</v>
      </c>
      <c r="P36" s="107">
        <f t="shared" si="3"/>
        <v>0</v>
      </c>
      <c r="R36" s="115" t="s">
        <v>81</v>
      </c>
      <c r="T36" s="114"/>
      <c r="U36" s="114"/>
      <c r="V36" s="114"/>
      <c r="W36" s="107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</row>
    <row r="37" spans="1:39" x14ac:dyDescent="0.3">
      <c r="A37" s="2">
        <v>29</v>
      </c>
      <c r="B37" s="2" t="s">
        <v>82</v>
      </c>
      <c r="C37" s="112">
        <v>37858807110.995995</v>
      </c>
      <c r="D37" s="112">
        <v>16788851988.321598</v>
      </c>
      <c r="E37" s="112">
        <v>54647659099.317596</v>
      </c>
      <c r="G37" s="105"/>
      <c r="H37" s="107"/>
      <c r="I37" s="107">
        <v>1514.3522844398399</v>
      </c>
      <c r="J37" s="108">
        <v>671.55407953286397</v>
      </c>
      <c r="K37" s="108">
        <v>2185.9063639727037</v>
      </c>
      <c r="L37" s="108"/>
      <c r="N37" s="107">
        <f t="shared" si="1"/>
        <v>1514352.2844398399</v>
      </c>
      <c r="O37" s="107">
        <f t="shared" si="2"/>
        <v>671554.07953286392</v>
      </c>
      <c r="P37" s="107">
        <f t="shared" si="3"/>
        <v>2185906.3639727039</v>
      </c>
      <c r="R37" s="107" t="s">
        <v>82</v>
      </c>
      <c r="S37" s="113">
        <v>25000</v>
      </c>
      <c r="T37" s="114">
        <f t="shared" si="4"/>
        <v>37858807110.995995</v>
      </c>
      <c r="U37" s="114">
        <f t="shared" si="5"/>
        <v>16788851988.321598</v>
      </c>
      <c r="V37" s="114">
        <f t="shared" si="6"/>
        <v>54647659099.317596</v>
      </c>
      <c r="W37" s="107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</row>
    <row r="38" spans="1:39" x14ac:dyDescent="0.3">
      <c r="A38" s="2">
        <v>30</v>
      </c>
      <c r="B38" s="2" t="s">
        <v>83</v>
      </c>
      <c r="C38" s="112">
        <v>10232973067.156559</v>
      </c>
      <c r="D38" s="112">
        <v>3644620544.4667206</v>
      </c>
      <c r="E38" s="112">
        <v>13877593611.623281</v>
      </c>
      <c r="G38" s="105"/>
      <c r="H38" s="107"/>
      <c r="I38" s="107">
        <v>292.37065906161598</v>
      </c>
      <c r="J38" s="108">
        <v>104.13201555619202</v>
      </c>
      <c r="K38" s="108">
        <v>396.502674617808</v>
      </c>
      <c r="L38" s="108"/>
      <c r="N38" s="107">
        <f t="shared" si="1"/>
        <v>292370.659061616</v>
      </c>
      <c r="O38" s="107">
        <f t="shared" si="2"/>
        <v>104132.01555619201</v>
      </c>
      <c r="P38" s="107">
        <f t="shared" si="3"/>
        <v>396502.67461780802</v>
      </c>
      <c r="R38" s="107" t="s">
        <v>83</v>
      </c>
      <c r="S38" s="113">
        <v>35000</v>
      </c>
      <c r="T38" s="114">
        <f t="shared" si="4"/>
        <v>10232973067.156559</v>
      </c>
      <c r="U38" s="114">
        <f t="shared" si="5"/>
        <v>3644620544.4667206</v>
      </c>
      <c r="V38" s="114">
        <f t="shared" si="6"/>
        <v>13877593611.623281</v>
      </c>
      <c r="W38" s="107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</row>
    <row r="39" spans="1:39" x14ac:dyDescent="0.3">
      <c r="A39" s="2">
        <v>31</v>
      </c>
      <c r="B39" s="2" t="s">
        <v>84</v>
      </c>
      <c r="C39" s="112">
        <v>23439986807.292721</v>
      </c>
      <c r="D39" s="112">
        <v>8744058437.2444801</v>
      </c>
      <c r="E39" s="112">
        <v>32184045244.537205</v>
      </c>
      <c r="G39" s="105"/>
      <c r="H39" s="107"/>
      <c r="I39" s="107">
        <v>669.71390877979206</v>
      </c>
      <c r="J39" s="108">
        <v>249.83024106412802</v>
      </c>
      <c r="K39" s="108">
        <v>919.54414984392008</v>
      </c>
      <c r="L39" s="108"/>
      <c r="N39" s="107">
        <f t="shared" si="1"/>
        <v>669713.90877979202</v>
      </c>
      <c r="O39" s="107">
        <f t="shared" si="2"/>
        <v>249830.24106412803</v>
      </c>
      <c r="P39" s="107">
        <f t="shared" si="3"/>
        <v>919544.14984392014</v>
      </c>
      <c r="R39" s="107" t="s">
        <v>84</v>
      </c>
      <c r="S39" s="113">
        <v>35000</v>
      </c>
      <c r="T39" s="114">
        <f t="shared" si="4"/>
        <v>23439986807.292721</v>
      </c>
      <c r="U39" s="114">
        <f t="shared" si="5"/>
        <v>8744058437.2444801</v>
      </c>
      <c r="V39" s="114">
        <f t="shared" si="6"/>
        <v>32184045244.537205</v>
      </c>
      <c r="W39" s="107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</row>
    <row r="40" spans="1:39" x14ac:dyDescent="0.3">
      <c r="A40" s="2">
        <v>32</v>
      </c>
      <c r="B40" s="2" t="s">
        <v>85</v>
      </c>
      <c r="C40" s="112">
        <v>34680182748.410164</v>
      </c>
      <c r="D40" s="112">
        <v>13382371188.370081</v>
      </c>
      <c r="E40" s="112">
        <v>48062553936.780243</v>
      </c>
      <c r="G40" s="105"/>
      <c r="H40" s="107"/>
      <c r="I40" s="107">
        <v>533.54127305246402</v>
      </c>
      <c r="J40" s="108">
        <v>205.882633667232</v>
      </c>
      <c r="K40" s="108">
        <v>739.42390671969599</v>
      </c>
      <c r="L40" s="108"/>
      <c r="N40" s="107">
        <f t="shared" si="1"/>
        <v>533541.27305246401</v>
      </c>
      <c r="O40" s="107">
        <f t="shared" si="2"/>
        <v>205882.633667232</v>
      </c>
      <c r="P40" s="107">
        <f t="shared" si="3"/>
        <v>739423.90671969601</v>
      </c>
      <c r="R40" s="107" t="s">
        <v>85</v>
      </c>
      <c r="S40" s="113">
        <v>65000</v>
      </c>
      <c r="T40" s="114">
        <f t="shared" si="4"/>
        <v>34680182748.410164</v>
      </c>
      <c r="U40" s="114">
        <f t="shared" si="5"/>
        <v>13382371188.370081</v>
      </c>
      <c r="V40" s="114">
        <f t="shared" si="6"/>
        <v>48062553936.780243</v>
      </c>
      <c r="W40" s="107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</row>
    <row r="41" spans="1:39" x14ac:dyDescent="0.3">
      <c r="A41" s="2">
        <v>33</v>
      </c>
      <c r="B41" s="2" t="s">
        <v>86</v>
      </c>
      <c r="C41" s="112">
        <v>15598153265.7456</v>
      </c>
      <c r="D41" s="112">
        <v>4730321288.7792006</v>
      </c>
      <c r="E41" s="112">
        <v>20328474554.524799</v>
      </c>
      <c r="G41" s="105"/>
      <c r="H41" s="107"/>
      <c r="I41" s="107">
        <v>623.926130629824</v>
      </c>
      <c r="J41" s="108">
        <v>189.21285155116803</v>
      </c>
      <c r="K41" s="108">
        <v>813.138982180992</v>
      </c>
      <c r="L41" s="108"/>
      <c r="N41" s="107">
        <f t="shared" si="1"/>
        <v>623926.13062982401</v>
      </c>
      <c r="O41" s="107">
        <f t="shared" si="2"/>
        <v>189212.85155116802</v>
      </c>
      <c r="P41" s="107">
        <f t="shared" si="3"/>
        <v>813138.98218099202</v>
      </c>
      <c r="R41" s="107" t="s">
        <v>86</v>
      </c>
      <c r="S41" s="113">
        <v>25000</v>
      </c>
      <c r="T41" s="114">
        <f t="shared" si="4"/>
        <v>15598153265.7456</v>
      </c>
      <c r="U41" s="114">
        <f t="shared" si="5"/>
        <v>4730321288.7792006</v>
      </c>
      <c r="V41" s="114">
        <f t="shared" si="6"/>
        <v>20328474554.524799</v>
      </c>
      <c r="W41" s="107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</row>
    <row r="42" spans="1:39" x14ac:dyDescent="0.3">
      <c r="A42" s="2">
        <v>34</v>
      </c>
      <c r="B42" s="2" t="s">
        <v>87</v>
      </c>
      <c r="C42" s="112">
        <v>7183810129.3162556</v>
      </c>
      <c r="D42" s="112">
        <v>3609440809.4815202</v>
      </c>
      <c r="E42" s="112">
        <v>10793250938.797777</v>
      </c>
      <c r="G42" s="105"/>
      <c r="H42" s="107"/>
      <c r="I42" s="107">
        <v>798.20112547958399</v>
      </c>
      <c r="J42" s="108">
        <v>401.04897883128001</v>
      </c>
      <c r="K42" s="108">
        <v>1199.2501043108641</v>
      </c>
      <c r="L42" s="108"/>
      <c r="N42" s="107">
        <f t="shared" si="1"/>
        <v>798201.12547958398</v>
      </c>
      <c r="O42" s="107">
        <f t="shared" si="2"/>
        <v>401048.97883128002</v>
      </c>
      <c r="P42" s="107">
        <f t="shared" si="3"/>
        <v>1199250.1043108641</v>
      </c>
      <c r="R42" s="107" t="s">
        <v>87</v>
      </c>
      <c r="S42" s="113">
        <v>9000</v>
      </c>
      <c r="T42" s="114">
        <f t="shared" si="4"/>
        <v>7183810129.3162556</v>
      </c>
      <c r="U42" s="114">
        <f t="shared" si="5"/>
        <v>3609440809.4815202</v>
      </c>
      <c r="V42" s="114">
        <f t="shared" si="6"/>
        <v>10793250938.797777</v>
      </c>
      <c r="W42" s="107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</row>
    <row r="43" spans="1:39" x14ac:dyDescent="0.3">
      <c r="A43" s="2">
        <v>35</v>
      </c>
      <c r="B43" s="2" t="s">
        <v>88</v>
      </c>
      <c r="C43" s="112">
        <v>35807557948.012802</v>
      </c>
      <c r="D43" s="112">
        <v>11506479473.6208</v>
      </c>
      <c r="E43" s="112">
        <v>47314037421.633598</v>
      </c>
      <c r="G43" s="105"/>
      <c r="H43" s="107"/>
      <c r="I43" s="107">
        <v>358.075579480128</v>
      </c>
      <c r="J43" s="108">
        <v>115.064794736208</v>
      </c>
      <c r="K43" s="108">
        <v>473.140374216336</v>
      </c>
      <c r="L43" s="108"/>
      <c r="N43" s="107">
        <f t="shared" si="1"/>
        <v>358075.57948012801</v>
      </c>
      <c r="O43" s="107">
        <f t="shared" si="2"/>
        <v>115064.794736208</v>
      </c>
      <c r="P43" s="107">
        <f t="shared" si="3"/>
        <v>473140.374216336</v>
      </c>
      <c r="R43" s="107" t="s">
        <v>88</v>
      </c>
      <c r="S43" s="113">
        <v>100000</v>
      </c>
      <c r="T43" s="114">
        <f t="shared" si="4"/>
        <v>35807557948.012802</v>
      </c>
      <c r="U43" s="114">
        <f t="shared" si="5"/>
        <v>11506479473.6208</v>
      </c>
      <c r="V43" s="114">
        <f t="shared" si="6"/>
        <v>47314037421.633598</v>
      </c>
      <c r="W43" s="107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</row>
    <row r="44" spans="1:39" x14ac:dyDescent="0.3">
      <c r="A44" s="2">
        <v>36</v>
      </c>
      <c r="B44" s="2" t="s">
        <v>89</v>
      </c>
      <c r="C44" s="112">
        <v>12440636744.150881</v>
      </c>
      <c r="D44" s="112">
        <v>3414599200.3327193</v>
      </c>
      <c r="E44" s="112">
        <v>15855235944.483597</v>
      </c>
      <c r="G44" s="105"/>
      <c r="H44" s="107"/>
      <c r="I44" s="107">
        <v>276.45859431446399</v>
      </c>
      <c r="J44" s="108">
        <v>75.87998222961599</v>
      </c>
      <c r="K44" s="108">
        <v>352.33857654407996</v>
      </c>
      <c r="L44" s="108"/>
      <c r="N44" s="107">
        <f t="shared" si="1"/>
        <v>276458.59431446402</v>
      </c>
      <c r="O44" s="107">
        <f t="shared" si="2"/>
        <v>75879.982229615984</v>
      </c>
      <c r="P44" s="107">
        <f t="shared" si="3"/>
        <v>352338.57654407993</v>
      </c>
      <c r="R44" s="107" t="s">
        <v>89</v>
      </c>
      <c r="S44" s="113">
        <v>45000</v>
      </c>
      <c r="T44" s="114">
        <f t="shared" si="4"/>
        <v>12440636744.150881</v>
      </c>
      <c r="U44" s="114">
        <f t="shared" si="5"/>
        <v>3414599200.3327193</v>
      </c>
      <c r="V44" s="114">
        <f t="shared" si="6"/>
        <v>15855235944.483597</v>
      </c>
      <c r="W44" s="107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</row>
    <row r="45" spans="1:39" x14ac:dyDescent="0.3">
      <c r="A45" s="2">
        <v>37</v>
      </c>
      <c r="B45" s="2" t="s">
        <v>90</v>
      </c>
      <c r="C45" s="112">
        <v>28703957614.462807</v>
      </c>
      <c r="D45" s="112"/>
      <c r="E45" s="112">
        <v>28703957614.462807</v>
      </c>
      <c r="G45" s="105"/>
      <c r="H45" s="107"/>
      <c r="I45" s="107">
        <v>1148.1583045785121</v>
      </c>
      <c r="J45" s="108">
        <v>0</v>
      </c>
      <c r="K45" s="108">
        <v>1148.1583045785121</v>
      </c>
      <c r="L45" s="108"/>
      <c r="N45" s="107">
        <f t="shared" si="1"/>
        <v>1148158.3045785122</v>
      </c>
      <c r="O45" s="107">
        <f t="shared" si="2"/>
        <v>0</v>
      </c>
      <c r="P45" s="107">
        <f t="shared" si="3"/>
        <v>1148158.3045785122</v>
      </c>
      <c r="R45" s="107" t="s">
        <v>90</v>
      </c>
      <c r="S45" s="113">
        <v>25000</v>
      </c>
      <c r="T45" s="114">
        <f t="shared" si="4"/>
        <v>28703957614.462807</v>
      </c>
      <c r="U45" s="114"/>
      <c r="V45" s="114">
        <f t="shared" si="6"/>
        <v>28703957614.462807</v>
      </c>
      <c r="W45" s="107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</row>
    <row r="46" spans="1:39" x14ac:dyDescent="0.3">
      <c r="A46" s="2">
        <v>38</v>
      </c>
      <c r="B46" s="2" t="s">
        <v>91</v>
      </c>
      <c r="C46" s="112">
        <v>7770283372.8541441</v>
      </c>
      <c r="D46" s="112"/>
      <c r="E46" s="112">
        <v>7770283372.8541441</v>
      </c>
      <c r="G46" s="105"/>
      <c r="H46" s="107"/>
      <c r="I46" s="107">
        <v>431.68240960300801</v>
      </c>
      <c r="J46" s="108">
        <v>0</v>
      </c>
      <c r="K46" s="108">
        <v>431.68240960300801</v>
      </c>
      <c r="L46" s="108"/>
      <c r="N46" s="107">
        <f t="shared" si="1"/>
        <v>431682.40960300801</v>
      </c>
      <c r="O46" s="107">
        <f t="shared" si="2"/>
        <v>0</v>
      </c>
      <c r="P46" s="107">
        <f t="shared" si="3"/>
        <v>431682.40960300801</v>
      </c>
      <c r="R46" s="107" t="s">
        <v>91</v>
      </c>
      <c r="S46" s="113">
        <v>18000</v>
      </c>
      <c r="T46" s="114">
        <f t="shared" si="4"/>
        <v>7770283372.8541441</v>
      </c>
      <c r="U46" s="114"/>
      <c r="V46" s="114">
        <f t="shared" si="6"/>
        <v>7770283372.8541441</v>
      </c>
      <c r="W46" s="107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</row>
    <row r="47" spans="1:39" x14ac:dyDescent="0.3">
      <c r="A47" s="2"/>
      <c r="B47" s="3" t="s">
        <v>92</v>
      </c>
      <c r="C47" s="32"/>
      <c r="D47" s="32"/>
      <c r="E47" s="32"/>
      <c r="G47" s="105"/>
      <c r="H47" s="107"/>
      <c r="J47" s="108"/>
      <c r="K47" s="108"/>
      <c r="L47" s="108"/>
      <c r="R47" s="115" t="s">
        <v>92</v>
      </c>
      <c r="S47" s="113"/>
      <c r="T47" s="114"/>
      <c r="U47" s="114"/>
      <c r="V47" s="114"/>
      <c r="W47" s="107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</row>
    <row r="48" spans="1:39" x14ac:dyDescent="0.3">
      <c r="A48" s="2">
        <v>39</v>
      </c>
      <c r="B48" s="2" t="s">
        <v>93</v>
      </c>
      <c r="C48" s="112">
        <v>6141407520.3701773</v>
      </c>
      <c r="D48" s="112">
        <v>1233130895.2350724</v>
      </c>
      <c r="E48" s="112">
        <v>7374538415.6052494</v>
      </c>
      <c r="H48" s="107"/>
      <c r="I48" s="107">
        <v>191.91898501156803</v>
      </c>
      <c r="J48" s="108">
        <v>38.53534047609601</v>
      </c>
      <c r="K48" s="108">
        <v>230.45432548766405</v>
      </c>
      <c r="L48" s="108"/>
      <c r="N48" s="107">
        <f t="shared" si="1"/>
        <v>191918.98501156803</v>
      </c>
      <c r="O48" s="107">
        <f t="shared" si="2"/>
        <v>38535.340476096011</v>
      </c>
      <c r="P48" s="107">
        <f t="shared" si="3"/>
        <v>230454.32548766406</v>
      </c>
      <c r="R48" s="107" t="s">
        <v>93</v>
      </c>
      <c r="S48" s="113">
        <v>32000</v>
      </c>
      <c r="T48" s="114">
        <f t="shared" si="4"/>
        <v>6141407520.3701773</v>
      </c>
      <c r="U48" s="114">
        <f t="shared" si="5"/>
        <v>1233130895.2350724</v>
      </c>
      <c r="V48" s="114">
        <f t="shared" si="6"/>
        <v>7374538415.6052494</v>
      </c>
      <c r="W48" s="107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</row>
    <row r="49" spans="1:39" x14ac:dyDescent="0.3">
      <c r="A49" s="2">
        <v>40</v>
      </c>
      <c r="B49" s="2" t="s">
        <v>94</v>
      </c>
      <c r="C49" s="112">
        <v>7237391571.8321762</v>
      </c>
      <c r="D49" s="112">
        <v>1498764955.707936</v>
      </c>
      <c r="E49" s="112">
        <v>8736156527.5401134</v>
      </c>
      <c r="H49" s="107"/>
      <c r="I49" s="107">
        <v>314.669198775312</v>
      </c>
      <c r="J49" s="108">
        <v>65.163693726432001</v>
      </c>
      <c r="K49" s="108">
        <v>379.83289250174403</v>
      </c>
      <c r="L49" s="108"/>
      <c r="N49" s="107">
        <f t="shared" si="1"/>
        <v>314669.19877531199</v>
      </c>
      <c r="O49" s="107">
        <f t="shared" si="2"/>
        <v>65163.693726432</v>
      </c>
      <c r="P49" s="107">
        <f t="shared" si="3"/>
        <v>379832.89250174403</v>
      </c>
      <c r="R49" s="107" t="s">
        <v>94</v>
      </c>
      <c r="S49" s="113">
        <v>23000</v>
      </c>
      <c r="T49" s="114">
        <f t="shared" si="4"/>
        <v>7237391571.8321762</v>
      </c>
      <c r="U49" s="114">
        <f t="shared" si="5"/>
        <v>1498764955.707936</v>
      </c>
      <c r="V49" s="114">
        <f t="shared" si="6"/>
        <v>8736156527.5401134</v>
      </c>
      <c r="W49" s="107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</row>
    <row r="50" spans="1:39" x14ac:dyDescent="0.3">
      <c r="A50" s="31"/>
      <c r="B50" s="33" t="s">
        <v>95</v>
      </c>
      <c r="C50" s="116">
        <f>SUM(C8:C49)</f>
        <v>593002710596.47949</v>
      </c>
      <c r="D50" s="116">
        <f>SUM(D8:D49)</f>
        <v>168463952102.23544</v>
      </c>
      <c r="E50" s="116">
        <f>SUM(E8:E49)</f>
        <v>761466662698.71497</v>
      </c>
      <c r="H50" s="107"/>
      <c r="W50" s="107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</row>
    <row r="51" spans="1:39" x14ac:dyDescent="0.3">
      <c r="J51" s="108"/>
      <c r="K51" s="108"/>
      <c r="L51" s="108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</row>
    <row r="52" spans="1:39" x14ac:dyDescent="0.3">
      <c r="C52" s="148"/>
      <c r="D52" s="148"/>
      <c r="E52" s="148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</row>
    <row r="53" spans="1:39" x14ac:dyDescent="0.3">
      <c r="C53" s="18"/>
      <c r="D53" s="117"/>
      <c r="E53" s="18"/>
      <c r="K53" s="108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</row>
    <row r="54" spans="1:39" x14ac:dyDescent="0.3">
      <c r="C54" s="18"/>
      <c r="D54" s="18"/>
      <c r="E54" s="18"/>
    </row>
    <row r="55" spans="1:39" x14ac:dyDescent="0.3">
      <c r="C55" s="18"/>
      <c r="D55" s="18"/>
      <c r="E55" s="18"/>
    </row>
    <row r="56" spans="1:39" x14ac:dyDescent="0.3">
      <c r="C56" s="149"/>
      <c r="D56" s="149"/>
      <c r="E56" s="149"/>
    </row>
    <row r="57" spans="1:39" x14ac:dyDescent="0.3">
      <c r="C57" s="148"/>
      <c r="D57" s="148"/>
      <c r="E57" s="148"/>
    </row>
    <row r="58" spans="1:39" x14ac:dyDescent="0.3">
      <c r="C58" s="148"/>
      <c r="D58" s="148"/>
      <c r="E58" s="148"/>
    </row>
    <row r="59" spans="1:39" x14ac:dyDescent="0.3">
      <c r="C59" s="18"/>
      <c r="D59" s="18"/>
      <c r="E59" s="18"/>
    </row>
    <row r="60" spans="1:39" x14ac:dyDescent="0.3">
      <c r="C60" s="18"/>
      <c r="D60" s="18"/>
      <c r="E60" s="18"/>
    </row>
  </sheetData>
  <mergeCells count="11">
    <mergeCell ref="A1:E1"/>
    <mergeCell ref="A2:E2"/>
    <mergeCell ref="A3:E3"/>
    <mergeCell ref="A6:A7"/>
    <mergeCell ref="B6:B7"/>
    <mergeCell ref="C6:D6"/>
    <mergeCell ref="H7:I7"/>
    <mergeCell ref="C52:E52"/>
    <mergeCell ref="C56:E56"/>
    <mergeCell ref="C57:E57"/>
    <mergeCell ref="C58:E58"/>
  </mergeCells>
  <pageMargins left="1.1200000000000001" right="0.7" top="0.75" bottom="0.75" header="0.3" footer="0.3"/>
  <pageSetup paperSize="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4"/>
  <sheetViews>
    <sheetView topLeftCell="A28" zoomScale="80" zoomScaleNormal="80" zoomScaleSheetLayoutView="70" workbookViewId="0">
      <selection activeCell="C48" sqref="C48"/>
    </sheetView>
  </sheetViews>
  <sheetFormatPr defaultRowHeight="14.4" x14ac:dyDescent="0.3"/>
  <cols>
    <col min="3" max="3" width="26.5546875" bestFit="1" customWidth="1"/>
  </cols>
  <sheetData>
    <row r="1" spans="1:17" x14ac:dyDescent="0.3">
      <c r="A1" s="157" t="s">
        <v>145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7" x14ac:dyDescent="0.3">
      <c r="A2" s="157" t="s">
        <v>155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x14ac:dyDescent="0.3">
      <c r="A4" s="158" t="s">
        <v>20</v>
      </c>
      <c r="B4" s="160" t="s">
        <v>96</v>
      </c>
      <c r="C4" s="161"/>
      <c r="D4" s="158" t="s">
        <v>97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 t="s">
        <v>3</v>
      </c>
    </row>
    <row r="5" spans="1:17" ht="36" x14ac:dyDescent="0.3">
      <c r="A5" s="159"/>
      <c r="B5" s="162"/>
      <c r="C5" s="163"/>
      <c r="D5" s="36" t="s">
        <v>4</v>
      </c>
      <c r="E5" s="36" t="s">
        <v>98</v>
      </c>
      <c r="F5" s="36" t="s">
        <v>99</v>
      </c>
      <c r="G5" s="37" t="s">
        <v>100</v>
      </c>
      <c r="H5" s="36" t="s">
        <v>5</v>
      </c>
      <c r="I5" s="37" t="s">
        <v>101</v>
      </c>
      <c r="J5" s="37" t="s">
        <v>102</v>
      </c>
      <c r="K5" s="36" t="s">
        <v>103</v>
      </c>
      <c r="L5" s="36" t="s">
        <v>104</v>
      </c>
      <c r="M5" s="36" t="s">
        <v>105</v>
      </c>
      <c r="N5" s="37" t="s">
        <v>106</v>
      </c>
      <c r="O5" s="36" t="s">
        <v>107</v>
      </c>
      <c r="P5" s="36" t="s">
        <v>108</v>
      </c>
      <c r="Q5" s="159"/>
    </row>
    <row r="6" spans="1:17" x14ac:dyDescent="0.3">
      <c r="A6" s="38">
        <v>1</v>
      </c>
      <c r="B6" s="164">
        <v>2</v>
      </c>
      <c r="C6" s="165"/>
      <c r="D6" s="38">
        <v>3</v>
      </c>
      <c r="E6" s="39">
        <v>4</v>
      </c>
      <c r="F6" s="38">
        <v>5</v>
      </c>
      <c r="G6" s="38">
        <v>6</v>
      </c>
      <c r="H6" s="38">
        <v>7</v>
      </c>
      <c r="I6" s="38">
        <v>8</v>
      </c>
      <c r="J6" s="38">
        <v>9</v>
      </c>
      <c r="K6" s="38">
        <v>10</v>
      </c>
      <c r="L6" s="38">
        <v>11</v>
      </c>
      <c r="M6" s="38">
        <v>12</v>
      </c>
      <c r="N6" s="38">
        <v>13</v>
      </c>
      <c r="O6" s="38">
        <v>14</v>
      </c>
      <c r="P6" s="38">
        <v>15</v>
      </c>
      <c r="Q6" s="38">
        <v>16</v>
      </c>
    </row>
    <row r="7" spans="1:17" x14ac:dyDescent="0.3">
      <c r="A7" s="40"/>
      <c r="B7" s="41"/>
      <c r="C7" s="42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17" x14ac:dyDescent="0.3">
      <c r="A8" s="43">
        <v>1</v>
      </c>
      <c r="B8" s="44" t="s">
        <v>109</v>
      </c>
      <c r="C8" s="45"/>
      <c r="D8" s="46">
        <f>D10</f>
        <v>17</v>
      </c>
      <c r="E8" s="46">
        <f t="shared" ref="E8:P8" si="0">E10</f>
        <v>124</v>
      </c>
      <c r="F8" s="46">
        <f t="shared" si="0"/>
        <v>171</v>
      </c>
      <c r="G8" s="46">
        <f t="shared" si="0"/>
        <v>105</v>
      </c>
      <c r="H8" s="46">
        <f t="shared" si="0"/>
        <v>114</v>
      </c>
      <c r="I8" s="46">
        <f t="shared" si="0"/>
        <v>154</v>
      </c>
      <c r="J8" s="46">
        <f t="shared" si="0"/>
        <v>96</v>
      </c>
      <c r="K8" s="46">
        <f t="shared" si="0"/>
        <v>83</v>
      </c>
      <c r="L8" s="46">
        <f t="shared" si="0"/>
        <v>70</v>
      </c>
      <c r="M8" s="46">
        <f t="shared" si="0"/>
        <v>59</v>
      </c>
      <c r="N8" s="46">
        <f t="shared" si="0"/>
        <v>45</v>
      </c>
      <c r="O8" s="46">
        <f t="shared" si="0"/>
        <v>50</v>
      </c>
      <c r="P8" s="46">
        <f t="shared" si="0"/>
        <v>49</v>
      </c>
      <c r="Q8" s="47">
        <f>SUM(D8:P8)</f>
        <v>1137</v>
      </c>
    </row>
    <row r="9" spans="1:17" x14ac:dyDescent="0.3">
      <c r="A9" s="48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2"/>
    </row>
    <row r="10" spans="1:17" x14ac:dyDescent="0.3">
      <c r="A10" s="43" t="s">
        <v>24</v>
      </c>
      <c r="B10" s="44" t="s">
        <v>110</v>
      </c>
      <c r="C10" s="45"/>
      <c r="D10" s="53">
        <f>D12+D14</f>
        <v>17</v>
      </c>
      <c r="E10" s="46">
        <f t="shared" ref="E10:P10" si="1">E12+E14</f>
        <v>124</v>
      </c>
      <c r="F10" s="53">
        <f>F12+F14</f>
        <v>171</v>
      </c>
      <c r="G10" s="46">
        <f t="shared" si="1"/>
        <v>105</v>
      </c>
      <c r="H10" s="53">
        <f>H12+H14</f>
        <v>114</v>
      </c>
      <c r="I10" s="46">
        <f t="shared" si="1"/>
        <v>154</v>
      </c>
      <c r="J10" s="53">
        <f>J12+J14</f>
        <v>96</v>
      </c>
      <c r="K10" s="53">
        <f>K12+K14</f>
        <v>83</v>
      </c>
      <c r="L10" s="46">
        <f t="shared" si="1"/>
        <v>70</v>
      </c>
      <c r="M10" s="46">
        <f t="shared" si="1"/>
        <v>59</v>
      </c>
      <c r="N10" s="46">
        <f t="shared" si="1"/>
        <v>45</v>
      </c>
      <c r="O10" s="46">
        <f t="shared" si="1"/>
        <v>50</v>
      </c>
      <c r="P10" s="46">
        <f t="shared" si="1"/>
        <v>49</v>
      </c>
      <c r="Q10" s="47">
        <f>SUM(D10:P10)</f>
        <v>1137</v>
      </c>
    </row>
    <row r="11" spans="1:17" x14ac:dyDescent="0.3">
      <c r="A11" s="48"/>
      <c r="B11" s="49"/>
      <c r="C11" s="50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5"/>
    </row>
    <row r="12" spans="1:17" x14ac:dyDescent="0.3">
      <c r="A12" s="56"/>
      <c r="B12" s="57" t="s">
        <v>111</v>
      </c>
      <c r="C12" s="58" t="s">
        <v>112</v>
      </c>
      <c r="D12" s="59">
        <v>6</v>
      </c>
      <c r="E12" s="59">
        <v>60</v>
      </c>
      <c r="F12" s="59">
        <v>88</v>
      </c>
      <c r="G12" s="59">
        <v>30</v>
      </c>
      <c r="H12" s="59">
        <v>53</v>
      </c>
      <c r="I12" s="59">
        <v>102</v>
      </c>
      <c r="J12" s="59">
        <v>38</v>
      </c>
      <c r="K12" s="59">
        <v>35</v>
      </c>
      <c r="L12" s="59">
        <v>15</v>
      </c>
      <c r="M12" s="59">
        <v>7</v>
      </c>
      <c r="N12" s="59">
        <v>0</v>
      </c>
      <c r="O12" s="59">
        <v>0</v>
      </c>
      <c r="P12" s="59">
        <v>0</v>
      </c>
      <c r="Q12" s="59">
        <f t="shared" ref="Q12" si="2">SUM(D12:P12)</f>
        <v>434</v>
      </c>
    </row>
    <row r="13" spans="1:17" x14ac:dyDescent="0.3">
      <c r="A13" s="56"/>
      <c r="B13" s="57"/>
      <c r="C13" s="60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x14ac:dyDescent="0.3">
      <c r="A14" s="56"/>
      <c r="B14" s="57" t="s">
        <v>113</v>
      </c>
      <c r="C14" s="60" t="s">
        <v>143</v>
      </c>
      <c r="D14" s="59">
        <f t="shared" ref="D14:P14" si="3">SUM(D15:D18)</f>
        <v>11</v>
      </c>
      <c r="E14" s="59">
        <f t="shared" si="3"/>
        <v>64</v>
      </c>
      <c r="F14" s="59">
        <f t="shared" si="3"/>
        <v>83</v>
      </c>
      <c r="G14" s="59">
        <f t="shared" si="3"/>
        <v>75</v>
      </c>
      <c r="H14" s="59">
        <f t="shared" si="3"/>
        <v>61</v>
      </c>
      <c r="I14" s="59">
        <f t="shared" si="3"/>
        <v>52</v>
      </c>
      <c r="J14" s="59">
        <f t="shared" si="3"/>
        <v>58</v>
      </c>
      <c r="K14" s="59">
        <f t="shared" si="3"/>
        <v>48</v>
      </c>
      <c r="L14" s="59">
        <f t="shared" si="3"/>
        <v>55</v>
      </c>
      <c r="M14" s="59">
        <f t="shared" si="3"/>
        <v>52</v>
      </c>
      <c r="N14" s="59">
        <f t="shared" si="3"/>
        <v>45</v>
      </c>
      <c r="O14" s="59">
        <f t="shared" si="3"/>
        <v>50</v>
      </c>
      <c r="P14" s="59">
        <f t="shared" si="3"/>
        <v>49</v>
      </c>
      <c r="Q14" s="59">
        <f t="shared" ref="Q14:Q18" si="4">SUM(D14:P14)</f>
        <v>703</v>
      </c>
    </row>
    <row r="15" spans="1:17" x14ac:dyDescent="0.3">
      <c r="A15" s="56"/>
      <c r="B15" s="57">
        <v>1</v>
      </c>
      <c r="C15" s="60" t="s">
        <v>114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59">
        <v>0</v>
      </c>
    </row>
    <row r="16" spans="1:17" x14ac:dyDescent="0.3">
      <c r="A16" s="56"/>
      <c r="B16" s="57">
        <v>2</v>
      </c>
      <c r="C16" s="60" t="s">
        <v>115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59">
        <v>0</v>
      </c>
    </row>
    <row r="17" spans="1:17" x14ac:dyDescent="0.3">
      <c r="A17" s="56"/>
      <c r="B17" s="57"/>
      <c r="C17" s="60" t="s">
        <v>116</v>
      </c>
      <c r="D17" s="61">
        <v>0</v>
      </c>
      <c r="E17" s="61">
        <v>22</v>
      </c>
      <c r="F17" s="61">
        <v>25</v>
      </c>
      <c r="G17" s="61">
        <v>25</v>
      </c>
      <c r="H17" s="61">
        <v>27</v>
      </c>
      <c r="I17" s="61">
        <v>24</v>
      </c>
      <c r="J17" s="61">
        <v>26</v>
      </c>
      <c r="K17" s="61">
        <v>26</v>
      </c>
      <c r="L17" s="61">
        <v>29</v>
      </c>
      <c r="M17" s="61">
        <v>30</v>
      </c>
      <c r="N17" s="61">
        <v>30</v>
      </c>
      <c r="O17" s="61">
        <v>35</v>
      </c>
      <c r="P17" s="61">
        <v>25</v>
      </c>
      <c r="Q17" s="59">
        <f t="shared" si="4"/>
        <v>324</v>
      </c>
    </row>
    <row r="18" spans="1:17" x14ac:dyDescent="0.3">
      <c r="A18" s="56"/>
      <c r="B18" s="57"/>
      <c r="C18" s="60" t="s">
        <v>117</v>
      </c>
      <c r="D18" s="61">
        <v>11</v>
      </c>
      <c r="E18" s="61">
        <v>42</v>
      </c>
      <c r="F18" s="61">
        <v>58</v>
      </c>
      <c r="G18" s="61">
        <v>50</v>
      </c>
      <c r="H18" s="61">
        <v>34</v>
      </c>
      <c r="I18" s="61">
        <v>28</v>
      </c>
      <c r="J18" s="61">
        <v>32</v>
      </c>
      <c r="K18" s="61">
        <v>22</v>
      </c>
      <c r="L18" s="61">
        <v>26</v>
      </c>
      <c r="M18" s="61">
        <v>22</v>
      </c>
      <c r="N18" s="61">
        <v>15</v>
      </c>
      <c r="O18" s="61">
        <v>15</v>
      </c>
      <c r="P18" s="61">
        <v>24</v>
      </c>
      <c r="Q18" s="59">
        <f t="shared" si="4"/>
        <v>379</v>
      </c>
    </row>
    <row r="19" spans="1:17" x14ac:dyDescent="0.3">
      <c r="A19" s="48"/>
      <c r="B19" s="57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59"/>
    </row>
    <row r="20" spans="1:17" x14ac:dyDescent="0.3">
      <c r="A20" s="56"/>
      <c r="B20" s="57">
        <v>3</v>
      </c>
      <c r="C20" s="60" t="s">
        <v>118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59">
        <v>0</v>
      </c>
    </row>
    <row r="21" spans="1:17" x14ac:dyDescent="0.3">
      <c r="A21" s="48"/>
      <c r="B21" s="49"/>
      <c r="C21" s="50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2"/>
    </row>
    <row r="22" spans="1:17" x14ac:dyDescent="0.3">
      <c r="A22" s="43" t="s">
        <v>119</v>
      </c>
      <c r="B22" s="44" t="s">
        <v>120</v>
      </c>
      <c r="C22" s="45"/>
      <c r="D22" s="62">
        <f>SUM(D24:D29)</f>
        <v>17</v>
      </c>
      <c r="E22" s="62">
        <f t="shared" ref="E22:P22" si="5">SUM(E24:E29)</f>
        <v>134</v>
      </c>
      <c r="F22" s="62">
        <f t="shared" si="5"/>
        <v>161</v>
      </c>
      <c r="G22" s="106">
        <f>SUM(G24:G29)</f>
        <v>105</v>
      </c>
      <c r="H22" s="62">
        <f t="shared" si="5"/>
        <v>114</v>
      </c>
      <c r="I22" s="62">
        <f t="shared" si="5"/>
        <v>154</v>
      </c>
      <c r="J22" s="62">
        <f t="shared" si="5"/>
        <v>96</v>
      </c>
      <c r="K22" s="62">
        <f t="shared" si="5"/>
        <v>83</v>
      </c>
      <c r="L22" s="62">
        <f t="shared" si="5"/>
        <v>70</v>
      </c>
      <c r="M22" s="62">
        <f t="shared" si="5"/>
        <v>59</v>
      </c>
      <c r="N22" s="62">
        <f t="shared" si="5"/>
        <v>45</v>
      </c>
      <c r="O22" s="62">
        <f t="shared" si="5"/>
        <v>50</v>
      </c>
      <c r="P22" s="62">
        <f t="shared" si="5"/>
        <v>49</v>
      </c>
      <c r="Q22" s="62">
        <f>SUM(D22:P22)</f>
        <v>1137</v>
      </c>
    </row>
    <row r="23" spans="1:17" x14ac:dyDescent="0.3">
      <c r="A23" s="48"/>
      <c r="B23" s="49"/>
      <c r="C23" s="50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4"/>
    </row>
    <row r="24" spans="1:17" x14ac:dyDescent="0.3">
      <c r="A24" s="56"/>
      <c r="B24" s="57">
        <v>1</v>
      </c>
      <c r="C24" s="60" t="s">
        <v>121</v>
      </c>
      <c r="D24" s="65">
        <v>0</v>
      </c>
      <c r="E24" s="65">
        <v>15</v>
      </c>
      <c r="F24" s="65">
        <v>18</v>
      </c>
      <c r="G24" s="65">
        <v>25</v>
      </c>
      <c r="H24" s="65">
        <v>15</v>
      </c>
      <c r="I24" s="65">
        <v>15</v>
      </c>
      <c r="J24" s="65">
        <v>0</v>
      </c>
      <c r="K24" s="65">
        <v>10</v>
      </c>
      <c r="L24" s="65">
        <v>10</v>
      </c>
      <c r="M24" s="65">
        <v>0</v>
      </c>
      <c r="N24" s="65">
        <v>0</v>
      </c>
      <c r="O24" s="65">
        <v>0</v>
      </c>
      <c r="P24" s="65">
        <v>5</v>
      </c>
      <c r="Q24" s="66">
        <f t="shared" ref="Q24:Q29" si="6">SUM(D24:P24)</f>
        <v>113</v>
      </c>
    </row>
    <row r="25" spans="1:17" x14ac:dyDescent="0.3">
      <c r="A25" s="56"/>
      <c r="B25" s="57">
        <v>2</v>
      </c>
      <c r="C25" s="60" t="s">
        <v>122</v>
      </c>
      <c r="D25" s="65">
        <v>17</v>
      </c>
      <c r="E25" s="65">
        <v>18</v>
      </c>
      <c r="F25" s="65">
        <v>45</v>
      </c>
      <c r="G25" s="65">
        <v>30</v>
      </c>
      <c r="H25" s="65">
        <v>45</v>
      </c>
      <c r="I25" s="65">
        <v>50</v>
      </c>
      <c r="J25" s="65">
        <v>35</v>
      </c>
      <c r="K25" s="65">
        <v>33</v>
      </c>
      <c r="L25" s="65">
        <v>0</v>
      </c>
      <c r="M25" s="65">
        <v>25</v>
      </c>
      <c r="N25" s="65">
        <v>30</v>
      </c>
      <c r="O25" s="65">
        <v>0</v>
      </c>
      <c r="P25" s="67">
        <v>10</v>
      </c>
      <c r="Q25" s="66">
        <f t="shared" si="6"/>
        <v>338</v>
      </c>
    </row>
    <row r="26" spans="1:17" x14ac:dyDescent="0.3">
      <c r="A26" s="56"/>
      <c r="B26" s="57">
        <v>3</v>
      </c>
      <c r="C26" s="60" t="s">
        <v>123</v>
      </c>
      <c r="D26" s="65">
        <v>0</v>
      </c>
      <c r="E26" s="65">
        <v>25</v>
      </c>
      <c r="F26" s="65">
        <v>58</v>
      </c>
      <c r="G26" s="65">
        <v>20</v>
      </c>
      <c r="H26" s="65">
        <v>24</v>
      </c>
      <c r="I26" s="65">
        <v>56</v>
      </c>
      <c r="J26" s="65">
        <v>20</v>
      </c>
      <c r="K26" s="65">
        <v>0</v>
      </c>
      <c r="L26" s="65">
        <v>22</v>
      </c>
      <c r="M26" s="65">
        <v>22</v>
      </c>
      <c r="N26" s="65">
        <v>0</v>
      </c>
      <c r="O26" s="65">
        <v>0</v>
      </c>
      <c r="P26" s="65">
        <v>0</v>
      </c>
      <c r="Q26" s="66">
        <f t="shared" si="6"/>
        <v>247</v>
      </c>
    </row>
    <row r="27" spans="1:17" x14ac:dyDescent="0.3">
      <c r="A27" s="56"/>
      <c r="B27" s="57">
        <v>4</v>
      </c>
      <c r="C27" s="60" t="s">
        <v>124</v>
      </c>
      <c r="D27" s="65">
        <v>0</v>
      </c>
      <c r="E27" s="65">
        <v>0</v>
      </c>
      <c r="F27" s="65">
        <v>10</v>
      </c>
      <c r="G27" s="65">
        <v>8</v>
      </c>
      <c r="H27" s="65">
        <v>0</v>
      </c>
      <c r="I27" s="65">
        <v>0</v>
      </c>
      <c r="J27" s="65">
        <v>10</v>
      </c>
      <c r="K27" s="65">
        <v>14</v>
      </c>
      <c r="L27" s="65">
        <v>16</v>
      </c>
      <c r="M27" s="65">
        <v>12</v>
      </c>
      <c r="N27" s="65">
        <v>5</v>
      </c>
      <c r="O27" s="65">
        <v>10</v>
      </c>
      <c r="P27" s="65">
        <v>4</v>
      </c>
      <c r="Q27" s="66">
        <f t="shared" si="6"/>
        <v>89</v>
      </c>
    </row>
    <row r="28" spans="1:17" x14ac:dyDescent="0.3">
      <c r="A28" s="68"/>
      <c r="B28" s="69">
        <v>5</v>
      </c>
      <c r="C28" s="70" t="s">
        <v>125</v>
      </c>
      <c r="D28" s="71">
        <v>0</v>
      </c>
      <c r="E28" s="71">
        <v>6</v>
      </c>
      <c r="F28" s="71">
        <v>10</v>
      </c>
      <c r="G28" s="71">
        <v>12</v>
      </c>
      <c r="H28" s="71">
        <v>10</v>
      </c>
      <c r="I28" s="71">
        <v>15</v>
      </c>
      <c r="J28" s="71">
        <v>21</v>
      </c>
      <c r="K28" s="71">
        <v>20</v>
      </c>
      <c r="L28" s="71">
        <v>12</v>
      </c>
      <c r="M28" s="72"/>
      <c r="N28" s="71">
        <v>10</v>
      </c>
      <c r="O28" s="71">
        <v>28</v>
      </c>
      <c r="P28" s="71">
        <v>30</v>
      </c>
      <c r="Q28" s="73">
        <f t="shared" si="6"/>
        <v>174</v>
      </c>
    </row>
    <row r="29" spans="1:17" x14ac:dyDescent="0.3">
      <c r="A29" s="56"/>
      <c r="B29" s="57">
        <v>6</v>
      </c>
      <c r="C29" s="60" t="s">
        <v>126</v>
      </c>
      <c r="D29" s="74">
        <v>0</v>
      </c>
      <c r="E29" s="74">
        <v>70</v>
      </c>
      <c r="F29" s="74">
        <v>20</v>
      </c>
      <c r="G29" s="74">
        <v>10</v>
      </c>
      <c r="H29" s="74">
        <v>20</v>
      </c>
      <c r="I29" s="74">
        <v>18</v>
      </c>
      <c r="J29" s="74">
        <v>10</v>
      </c>
      <c r="K29" s="74">
        <v>6</v>
      </c>
      <c r="L29" s="74">
        <v>10</v>
      </c>
      <c r="M29" s="74">
        <v>0</v>
      </c>
      <c r="N29" s="74">
        <v>0</v>
      </c>
      <c r="O29" s="74">
        <v>12</v>
      </c>
      <c r="P29" s="74">
        <v>0</v>
      </c>
      <c r="Q29" s="73">
        <f t="shared" si="6"/>
        <v>176</v>
      </c>
    </row>
    <row r="30" spans="1:17" x14ac:dyDescent="0.3">
      <c r="A30" s="48"/>
      <c r="B30" s="75"/>
      <c r="C30" s="76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64"/>
    </row>
    <row r="31" spans="1:17" x14ac:dyDescent="0.3">
      <c r="A31" s="78"/>
      <c r="B31" s="78"/>
      <c r="C31" s="79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2" spans="1:17" x14ac:dyDescent="0.3">
      <c r="A32" s="75"/>
      <c r="B32" s="75"/>
      <c r="C32" s="76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3"/>
    </row>
    <row r="33" spans="1:17" x14ac:dyDescent="0.3">
      <c r="A33" s="75"/>
      <c r="B33" s="75"/>
      <c r="C33" s="76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3"/>
    </row>
    <row r="34" spans="1:17" x14ac:dyDescent="0.3">
      <c r="A34" s="75"/>
      <c r="B34" s="75"/>
      <c r="C34" s="76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3"/>
    </row>
    <row r="35" spans="1:17" x14ac:dyDescent="0.3">
      <c r="A35" s="75"/>
      <c r="B35" s="75"/>
      <c r="C35" s="76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3"/>
    </row>
    <row r="36" spans="1:17" x14ac:dyDescent="0.3">
      <c r="A36" s="75"/>
      <c r="B36" s="75"/>
      <c r="C36" s="76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3"/>
    </row>
    <row r="37" spans="1:17" x14ac:dyDescent="0.3">
      <c r="A37" s="43" t="s">
        <v>127</v>
      </c>
      <c r="B37" s="45" t="s">
        <v>128</v>
      </c>
      <c r="C37" s="84"/>
      <c r="D37" s="46">
        <f>SUM(D39:D44)</f>
        <v>17</v>
      </c>
      <c r="E37" s="46">
        <f t="shared" ref="E37:P37" si="7">SUM(E39:E44)</f>
        <v>134</v>
      </c>
      <c r="F37" s="46">
        <f t="shared" si="7"/>
        <v>161</v>
      </c>
      <c r="G37" s="46">
        <f t="shared" si="7"/>
        <v>105</v>
      </c>
      <c r="H37" s="46">
        <f t="shared" si="7"/>
        <v>114</v>
      </c>
      <c r="I37" s="46">
        <f t="shared" si="7"/>
        <v>154</v>
      </c>
      <c r="J37" s="46">
        <f t="shared" si="7"/>
        <v>96</v>
      </c>
      <c r="K37" s="46">
        <f t="shared" si="7"/>
        <v>83</v>
      </c>
      <c r="L37" s="46">
        <f t="shared" si="7"/>
        <v>70</v>
      </c>
      <c r="M37" s="46">
        <f t="shared" si="7"/>
        <v>59</v>
      </c>
      <c r="N37" s="46">
        <f t="shared" si="7"/>
        <v>45</v>
      </c>
      <c r="O37" s="46">
        <f t="shared" si="7"/>
        <v>50</v>
      </c>
      <c r="P37" s="46">
        <f t="shared" si="7"/>
        <v>49</v>
      </c>
      <c r="Q37" s="47">
        <f t="shared" ref="Q37" si="8">SUM(D37:P37)</f>
        <v>1137</v>
      </c>
    </row>
    <row r="38" spans="1:17" x14ac:dyDescent="0.3">
      <c r="A38" s="48"/>
      <c r="B38" s="49"/>
      <c r="C38" s="50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  <row r="39" spans="1:17" x14ac:dyDescent="0.3">
      <c r="A39" s="56"/>
      <c r="B39" s="57">
        <v>1</v>
      </c>
      <c r="C39" s="60" t="s">
        <v>121</v>
      </c>
      <c r="D39" s="65">
        <v>0</v>
      </c>
      <c r="E39" s="65">
        <v>15</v>
      </c>
      <c r="F39" s="65">
        <v>18</v>
      </c>
      <c r="G39" s="65">
        <v>25</v>
      </c>
      <c r="H39" s="65">
        <v>15</v>
      </c>
      <c r="I39" s="65">
        <v>15</v>
      </c>
      <c r="J39" s="65">
        <v>0</v>
      </c>
      <c r="K39" s="65">
        <v>10</v>
      </c>
      <c r="L39" s="65">
        <v>10</v>
      </c>
      <c r="M39" s="65">
        <v>0</v>
      </c>
      <c r="N39" s="65">
        <v>0</v>
      </c>
      <c r="O39" s="65">
        <v>0</v>
      </c>
      <c r="P39" s="65">
        <v>5</v>
      </c>
      <c r="Q39" s="66">
        <f t="shared" ref="Q39:Q44" si="9">SUM(D39:P39)</f>
        <v>113</v>
      </c>
    </row>
    <row r="40" spans="1:17" x14ac:dyDescent="0.3">
      <c r="A40" s="56"/>
      <c r="B40" s="57">
        <v>2</v>
      </c>
      <c r="C40" s="60" t="s">
        <v>122</v>
      </c>
      <c r="D40" s="65">
        <v>17</v>
      </c>
      <c r="E40" s="65">
        <v>18</v>
      </c>
      <c r="F40" s="65">
        <v>45</v>
      </c>
      <c r="G40" s="65">
        <v>30</v>
      </c>
      <c r="H40" s="65">
        <v>45</v>
      </c>
      <c r="I40" s="65">
        <v>50</v>
      </c>
      <c r="J40" s="65">
        <v>35</v>
      </c>
      <c r="K40" s="65">
        <v>33</v>
      </c>
      <c r="L40" s="65">
        <v>0</v>
      </c>
      <c r="M40" s="65">
        <v>25</v>
      </c>
      <c r="N40" s="65">
        <v>30</v>
      </c>
      <c r="O40" s="65">
        <v>0</v>
      </c>
      <c r="P40" s="67">
        <v>10</v>
      </c>
      <c r="Q40" s="66">
        <f t="shared" si="9"/>
        <v>338</v>
      </c>
    </row>
    <row r="41" spans="1:17" x14ac:dyDescent="0.3">
      <c r="A41" s="56"/>
      <c r="B41" s="57">
        <v>3</v>
      </c>
      <c r="C41" s="60" t="s">
        <v>123</v>
      </c>
      <c r="D41" s="65">
        <v>0</v>
      </c>
      <c r="E41" s="65">
        <v>25</v>
      </c>
      <c r="F41" s="65">
        <v>58</v>
      </c>
      <c r="G41" s="65">
        <v>20</v>
      </c>
      <c r="H41" s="65">
        <v>24</v>
      </c>
      <c r="I41" s="65">
        <v>56</v>
      </c>
      <c r="J41" s="65">
        <v>20</v>
      </c>
      <c r="K41" s="65">
        <v>0</v>
      </c>
      <c r="L41" s="65">
        <v>22</v>
      </c>
      <c r="M41" s="65">
        <v>22</v>
      </c>
      <c r="N41" s="65">
        <v>0</v>
      </c>
      <c r="O41" s="65">
        <v>0</v>
      </c>
      <c r="P41" s="65">
        <v>0</v>
      </c>
      <c r="Q41" s="66">
        <f t="shared" si="9"/>
        <v>247</v>
      </c>
    </row>
    <row r="42" spans="1:17" x14ac:dyDescent="0.3">
      <c r="A42" s="56"/>
      <c r="B42" s="57">
        <v>4</v>
      </c>
      <c r="C42" s="60" t="s">
        <v>124</v>
      </c>
      <c r="D42" s="65">
        <v>0</v>
      </c>
      <c r="E42" s="65">
        <v>0</v>
      </c>
      <c r="F42" s="65">
        <v>10</v>
      </c>
      <c r="G42" s="65">
        <v>8</v>
      </c>
      <c r="H42" s="65">
        <v>0</v>
      </c>
      <c r="I42" s="65">
        <v>0</v>
      </c>
      <c r="J42" s="65">
        <v>10</v>
      </c>
      <c r="K42" s="65">
        <v>14</v>
      </c>
      <c r="L42" s="65">
        <v>16</v>
      </c>
      <c r="M42" s="65">
        <v>12</v>
      </c>
      <c r="N42" s="65">
        <v>5</v>
      </c>
      <c r="O42" s="65">
        <v>10</v>
      </c>
      <c r="P42" s="65">
        <v>4</v>
      </c>
      <c r="Q42" s="66">
        <f t="shared" si="9"/>
        <v>89</v>
      </c>
    </row>
    <row r="43" spans="1:17" x14ac:dyDescent="0.3">
      <c r="A43" s="68"/>
      <c r="B43" s="69">
        <v>5</v>
      </c>
      <c r="C43" s="70" t="s">
        <v>125</v>
      </c>
      <c r="D43" s="71">
        <v>0</v>
      </c>
      <c r="E43" s="71">
        <v>6</v>
      </c>
      <c r="F43" s="71">
        <v>10</v>
      </c>
      <c r="G43" s="71">
        <v>12</v>
      </c>
      <c r="H43" s="71">
        <v>10</v>
      </c>
      <c r="I43" s="71">
        <v>15</v>
      </c>
      <c r="J43" s="71">
        <v>21</v>
      </c>
      <c r="K43" s="71">
        <v>20</v>
      </c>
      <c r="L43" s="71">
        <v>12</v>
      </c>
      <c r="M43" s="72"/>
      <c r="N43" s="71">
        <v>10</v>
      </c>
      <c r="O43" s="71">
        <v>28</v>
      </c>
      <c r="P43" s="71">
        <v>30</v>
      </c>
      <c r="Q43" s="73">
        <f t="shared" si="9"/>
        <v>174</v>
      </c>
    </row>
    <row r="44" spans="1:17" x14ac:dyDescent="0.3">
      <c r="A44" s="68"/>
      <c r="B44" s="57">
        <v>6</v>
      </c>
      <c r="C44" s="60" t="s">
        <v>126</v>
      </c>
      <c r="D44" s="74">
        <v>0</v>
      </c>
      <c r="E44" s="74">
        <v>70</v>
      </c>
      <c r="F44" s="74">
        <v>20</v>
      </c>
      <c r="G44" s="74">
        <v>10</v>
      </c>
      <c r="H44" s="74">
        <v>20</v>
      </c>
      <c r="I44" s="74">
        <v>18</v>
      </c>
      <c r="J44" s="74">
        <v>10</v>
      </c>
      <c r="K44" s="74">
        <v>6</v>
      </c>
      <c r="L44" s="74">
        <v>10</v>
      </c>
      <c r="M44" s="74">
        <v>0</v>
      </c>
      <c r="N44" s="74">
        <v>0</v>
      </c>
      <c r="O44" s="74">
        <v>12</v>
      </c>
      <c r="P44" s="74">
        <v>0</v>
      </c>
      <c r="Q44" s="73">
        <f t="shared" si="9"/>
        <v>176</v>
      </c>
    </row>
    <row r="45" spans="1:17" x14ac:dyDescent="0.3">
      <c r="A45" s="101"/>
      <c r="B45" s="102"/>
      <c r="C45" s="103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7" spans="1:17" x14ac:dyDescent="0.3">
      <c r="N47" s="148"/>
      <c r="O47" s="148"/>
      <c r="P47" s="148"/>
    </row>
    <row r="48" spans="1:17" x14ac:dyDescent="0.3">
      <c r="N48" s="148"/>
      <c r="O48" s="148"/>
      <c r="P48" s="148"/>
    </row>
    <row r="49" spans="14:16" x14ac:dyDescent="0.3">
      <c r="N49" s="18"/>
      <c r="O49" s="18"/>
      <c r="P49" s="18"/>
    </row>
    <row r="50" spans="14:16" x14ac:dyDescent="0.3">
      <c r="N50" s="18"/>
      <c r="O50" s="18"/>
      <c r="P50" s="18"/>
    </row>
    <row r="51" spans="14:16" x14ac:dyDescent="0.3">
      <c r="N51" s="18"/>
      <c r="O51" s="18"/>
      <c r="P51" s="18"/>
    </row>
    <row r="52" spans="14:16" x14ac:dyDescent="0.3">
      <c r="N52" s="149"/>
      <c r="O52" s="149"/>
      <c r="P52" s="149"/>
    </row>
    <row r="53" spans="14:16" x14ac:dyDescent="0.3">
      <c r="N53" s="148"/>
      <c r="O53" s="148"/>
      <c r="P53" s="148"/>
    </row>
    <row r="54" spans="14:16" x14ac:dyDescent="0.3">
      <c r="N54" s="148"/>
      <c r="O54" s="148"/>
      <c r="P54" s="148"/>
    </row>
  </sheetData>
  <mergeCells count="12">
    <mergeCell ref="N54:P54"/>
    <mergeCell ref="A1:Q1"/>
    <mergeCell ref="A2:Q2"/>
    <mergeCell ref="A4:A5"/>
    <mergeCell ref="B4:C5"/>
    <mergeCell ref="D4:P4"/>
    <mergeCell ref="Q4:Q5"/>
    <mergeCell ref="B6:C6"/>
    <mergeCell ref="N47:P47"/>
    <mergeCell ref="N48:P48"/>
    <mergeCell ref="N52:P52"/>
    <mergeCell ref="N53:P53"/>
  </mergeCells>
  <pageMargins left="0.7" right="0.7" top="0.75" bottom="0.75" header="0.3" footer="0.3"/>
  <pageSetup paperSize="10000" scale="88" fitToHeight="0" orientation="landscape" horizontalDpi="0" verticalDpi="0" r:id="rId1"/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8CED-E364-4687-AF73-B674BAFC3B77}">
  <sheetPr>
    <pageSetUpPr fitToPage="1"/>
  </sheetPr>
  <dimension ref="A1:AG39"/>
  <sheetViews>
    <sheetView zoomScaleNormal="100" zoomScaleSheetLayoutView="96" workbookViewId="0">
      <selection activeCell="A3" sqref="A3"/>
    </sheetView>
  </sheetViews>
  <sheetFormatPr defaultRowHeight="14.4" x14ac:dyDescent="0.3"/>
  <cols>
    <col min="3" max="3" width="26.5546875" bestFit="1" customWidth="1"/>
    <col min="19" max="33" width="8.88671875" style="107"/>
  </cols>
  <sheetData>
    <row r="1" spans="1:31" x14ac:dyDescent="0.3">
      <c r="A1" s="157" t="s">
        <v>146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31" x14ac:dyDescent="0.3">
      <c r="A2" s="157" t="s">
        <v>155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3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31" x14ac:dyDescent="0.3">
      <c r="A4" s="158" t="s">
        <v>20</v>
      </c>
      <c r="B4" s="160" t="s">
        <v>96</v>
      </c>
      <c r="C4" s="161"/>
      <c r="D4" s="158" t="s">
        <v>97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 t="s">
        <v>3</v>
      </c>
    </row>
    <row r="5" spans="1:31" ht="36" x14ac:dyDescent="0.3">
      <c r="A5" s="159"/>
      <c r="B5" s="162"/>
      <c r="C5" s="163"/>
      <c r="D5" s="36" t="s">
        <v>4</v>
      </c>
      <c r="E5" s="36" t="s">
        <v>98</v>
      </c>
      <c r="F5" s="36" t="s">
        <v>99</v>
      </c>
      <c r="G5" s="37" t="s">
        <v>100</v>
      </c>
      <c r="H5" s="36" t="s">
        <v>5</v>
      </c>
      <c r="I5" s="37" t="s">
        <v>101</v>
      </c>
      <c r="J5" s="37" t="s">
        <v>102</v>
      </c>
      <c r="K5" s="36" t="s">
        <v>103</v>
      </c>
      <c r="L5" s="36" t="s">
        <v>104</v>
      </c>
      <c r="M5" s="36" t="s">
        <v>105</v>
      </c>
      <c r="N5" s="37" t="s">
        <v>106</v>
      </c>
      <c r="O5" s="36" t="s">
        <v>107</v>
      </c>
      <c r="P5" s="36" t="s">
        <v>108</v>
      </c>
      <c r="Q5" s="159"/>
    </row>
    <row r="6" spans="1:31" x14ac:dyDescent="0.3">
      <c r="A6" s="38">
        <v>1</v>
      </c>
      <c r="B6" s="164">
        <v>2</v>
      </c>
      <c r="C6" s="165"/>
      <c r="D6" s="38">
        <v>3</v>
      </c>
      <c r="E6" s="39">
        <v>4</v>
      </c>
      <c r="F6" s="38">
        <v>5</v>
      </c>
      <c r="G6" s="38">
        <v>6</v>
      </c>
      <c r="H6" s="38">
        <v>7</v>
      </c>
      <c r="I6" s="38">
        <v>8</v>
      </c>
      <c r="J6" s="38">
        <v>9</v>
      </c>
      <c r="K6" s="38">
        <v>10</v>
      </c>
      <c r="L6" s="38">
        <v>11</v>
      </c>
      <c r="M6" s="38">
        <v>12</v>
      </c>
      <c r="N6" s="38">
        <v>13</v>
      </c>
      <c r="O6" s="38">
        <v>14</v>
      </c>
      <c r="P6" s="38">
        <v>15</v>
      </c>
      <c r="Q6" s="38">
        <v>16</v>
      </c>
    </row>
    <row r="7" spans="1:31" x14ac:dyDescent="0.3">
      <c r="A7" s="43"/>
      <c r="B7" s="44" t="s">
        <v>144</v>
      </c>
      <c r="C7" s="45"/>
      <c r="D7" s="85">
        <f>SUM(D8:D22)</f>
        <v>35.128358992799996</v>
      </c>
      <c r="E7" s="85">
        <f t="shared" ref="E7:O7" si="0">SUM(E8:E22)</f>
        <v>73.357619781599993</v>
      </c>
      <c r="F7" s="85">
        <f t="shared" si="0"/>
        <v>70.531937078400006</v>
      </c>
      <c r="G7" s="85">
        <f t="shared" si="0"/>
        <v>113.30903180159999</v>
      </c>
      <c r="H7" s="85">
        <f t="shared" si="0"/>
        <v>80.767412046000004</v>
      </c>
      <c r="I7" s="85">
        <f t="shared" si="0"/>
        <v>88.974002973600008</v>
      </c>
      <c r="J7" s="85">
        <f t="shared" si="0"/>
        <v>85.748528883599988</v>
      </c>
      <c r="K7" s="85">
        <f t="shared" si="0"/>
        <v>85.011609402000005</v>
      </c>
      <c r="L7" s="85">
        <f t="shared" si="0"/>
        <v>77.685142773600006</v>
      </c>
      <c r="M7" s="85">
        <f t="shared" si="0"/>
        <v>47.248992982799997</v>
      </c>
      <c r="N7" s="85">
        <f t="shared" si="0"/>
        <v>63.029919596399992</v>
      </c>
      <c r="O7" s="85">
        <f t="shared" si="0"/>
        <v>52.775552005199998</v>
      </c>
      <c r="P7" s="85">
        <f>SUM(P8:P22)</f>
        <v>54.040738748399988</v>
      </c>
      <c r="Q7" s="109">
        <f>SUM(Q8:Q22)</f>
        <v>927.60884706600018</v>
      </c>
      <c r="R7" s="136"/>
      <c r="S7" s="137"/>
    </row>
    <row r="8" spans="1:31" x14ac:dyDescent="0.3">
      <c r="A8" s="86"/>
      <c r="B8" s="87">
        <v>1</v>
      </c>
      <c r="C8" s="88" t="s">
        <v>129</v>
      </c>
      <c r="D8" s="89">
        <v>0</v>
      </c>
      <c r="E8" s="89">
        <v>0</v>
      </c>
      <c r="F8" s="89">
        <v>0</v>
      </c>
      <c r="G8" s="89">
        <v>3.6081425735999999</v>
      </c>
      <c r="H8" s="89">
        <v>0</v>
      </c>
      <c r="I8" s="89">
        <v>0</v>
      </c>
      <c r="J8" s="89">
        <v>0</v>
      </c>
      <c r="K8" s="89">
        <v>2.8652896908000005</v>
      </c>
      <c r="L8" s="89">
        <v>3.1836552119999997</v>
      </c>
      <c r="M8" s="89">
        <v>2.6530460100000006</v>
      </c>
      <c r="N8" s="89">
        <v>3.1836552119999997</v>
      </c>
      <c r="O8" s="89">
        <v>2.9714115311999998</v>
      </c>
      <c r="P8" s="89">
        <v>2.1224368080000002</v>
      </c>
      <c r="Q8" s="110">
        <f>SUM(D8:P8)</f>
        <v>20.5876370376</v>
      </c>
      <c r="R8" s="136"/>
      <c r="S8" s="111"/>
      <c r="T8" s="111">
        <f t="shared" ref="T8:AE22" si="1">E8*2.001%</f>
        <v>0</v>
      </c>
      <c r="U8" s="111">
        <f t="shared" si="1"/>
        <v>0</v>
      </c>
      <c r="V8" s="111">
        <f t="shared" si="1"/>
        <v>7.2198932897736004E-2</v>
      </c>
      <c r="W8" s="111">
        <f t="shared" si="1"/>
        <v>0</v>
      </c>
      <c r="X8" s="111">
        <f t="shared" si="1"/>
        <v>0</v>
      </c>
      <c r="Y8" s="111">
        <f t="shared" si="1"/>
        <v>0</v>
      </c>
      <c r="Z8" s="111">
        <f t="shared" si="1"/>
        <v>5.7334446712908008E-2</v>
      </c>
      <c r="AA8" s="111">
        <f t="shared" si="1"/>
        <v>6.3704940792119996E-2</v>
      </c>
      <c r="AB8" s="111">
        <f t="shared" si="1"/>
        <v>5.3087450660100011E-2</v>
      </c>
      <c r="AC8" s="111">
        <f t="shared" si="1"/>
        <v>6.3704940792119996E-2</v>
      </c>
      <c r="AD8" s="111">
        <f t="shared" si="1"/>
        <v>5.9457944739311999E-2</v>
      </c>
      <c r="AE8" s="111">
        <f t="shared" si="1"/>
        <v>4.2469960528080004E-2</v>
      </c>
    </row>
    <row r="9" spans="1:31" x14ac:dyDescent="0.3">
      <c r="A9" s="90"/>
      <c r="B9" s="91">
        <v>2</v>
      </c>
      <c r="C9" s="92" t="s">
        <v>130</v>
      </c>
      <c r="D9" s="93">
        <v>16.979494463999998</v>
      </c>
      <c r="E9" s="93">
        <v>18.032593586400001</v>
      </c>
      <c r="F9" s="93">
        <v>17.820349905600001</v>
      </c>
      <c r="G9" s="93">
        <v>0</v>
      </c>
      <c r="H9" s="93">
        <v>23.024379725999999</v>
      </c>
      <c r="I9" s="93">
        <v>26.486793471600002</v>
      </c>
      <c r="J9" s="93">
        <v>24.620266972799996</v>
      </c>
      <c r="K9" s="93">
        <v>7.2162851471999998</v>
      </c>
      <c r="L9" s="93">
        <v>7.1101633068000005</v>
      </c>
      <c r="M9" s="93">
        <v>0</v>
      </c>
      <c r="N9" s="93">
        <v>0</v>
      </c>
      <c r="O9" s="93">
        <v>10.404</v>
      </c>
      <c r="P9" s="93">
        <v>20.808</v>
      </c>
      <c r="Q9" s="94">
        <f t="shared" ref="Q9:Q22" si="2">SUM(D9:P9)</f>
        <v>172.50232658039997</v>
      </c>
      <c r="R9" s="136"/>
      <c r="S9" s="111"/>
      <c r="T9" s="111">
        <f t="shared" si="1"/>
        <v>0.36083219766386404</v>
      </c>
      <c r="U9" s="111">
        <f t="shared" si="1"/>
        <v>0.356585201611056</v>
      </c>
      <c r="V9" s="111">
        <f t="shared" si="1"/>
        <v>0</v>
      </c>
      <c r="W9" s="111">
        <f t="shared" si="1"/>
        <v>0.46071783831725999</v>
      </c>
      <c r="X9" s="111">
        <f t="shared" si="1"/>
        <v>0.53000073736671605</v>
      </c>
      <c r="Y9" s="111">
        <f t="shared" si="1"/>
        <v>0.49265154212572793</v>
      </c>
      <c r="Z9" s="111">
        <f t="shared" si="1"/>
        <v>0.14439786579547201</v>
      </c>
      <c r="AA9" s="111">
        <f t="shared" si="1"/>
        <v>0.14227436776906802</v>
      </c>
      <c r="AB9" s="111">
        <f t="shared" si="1"/>
        <v>0</v>
      </c>
      <c r="AC9" s="111">
        <f t="shared" si="1"/>
        <v>0</v>
      </c>
      <c r="AD9" s="111">
        <f t="shared" si="1"/>
        <v>0.20818403999999999</v>
      </c>
      <c r="AE9" s="111">
        <f t="shared" si="1"/>
        <v>0.41636807999999997</v>
      </c>
    </row>
    <row r="10" spans="1:31" x14ac:dyDescent="0.3">
      <c r="A10" s="90"/>
      <c r="B10" s="91">
        <v>3</v>
      </c>
      <c r="C10" s="92" t="s">
        <v>131</v>
      </c>
      <c r="D10" s="93">
        <v>5.202</v>
      </c>
      <c r="E10" s="93">
        <v>3.1212</v>
      </c>
      <c r="F10" s="93">
        <v>0</v>
      </c>
      <c r="G10" s="93">
        <v>18.669324628800002</v>
      </c>
      <c r="H10" s="93">
        <v>0</v>
      </c>
      <c r="I10" s="93">
        <v>0</v>
      </c>
      <c r="J10" s="93">
        <v>5.202</v>
      </c>
      <c r="K10" s="93">
        <v>10.293818518799998</v>
      </c>
      <c r="L10" s="93">
        <v>10.612184040000002</v>
      </c>
      <c r="M10" s="93">
        <v>7.3452552120000005</v>
      </c>
      <c r="N10" s="93">
        <v>6.9706800000000007</v>
      </c>
      <c r="O10" s="93">
        <v>3.1836552119999997</v>
      </c>
      <c r="P10" s="93">
        <v>3.7142644139999996</v>
      </c>
      <c r="Q10" s="94">
        <f t="shared" si="2"/>
        <v>74.314382025600011</v>
      </c>
      <c r="R10" s="136"/>
      <c r="S10" s="111"/>
      <c r="T10" s="111">
        <f t="shared" si="1"/>
        <v>6.2455211999999996E-2</v>
      </c>
      <c r="U10" s="111">
        <f t="shared" si="1"/>
        <v>0</v>
      </c>
      <c r="V10" s="111">
        <f t="shared" si="1"/>
        <v>0.37357318582228805</v>
      </c>
      <c r="W10" s="111">
        <f t="shared" si="1"/>
        <v>0</v>
      </c>
      <c r="X10" s="111">
        <f t="shared" si="1"/>
        <v>0</v>
      </c>
      <c r="Y10" s="111">
        <f t="shared" si="1"/>
        <v>0.10409201999999999</v>
      </c>
      <c r="Z10" s="111">
        <f t="shared" si="1"/>
        <v>0.20597930856118796</v>
      </c>
      <c r="AA10" s="111">
        <f t="shared" si="1"/>
        <v>0.21234980264040004</v>
      </c>
      <c r="AB10" s="111">
        <f t="shared" si="1"/>
        <v>0.14697855679212002</v>
      </c>
      <c r="AC10" s="111">
        <f t="shared" si="1"/>
        <v>0.13948330680000001</v>
      </c>
      <c r="AD10" s="111">
        <f t="shared" si="1"/>
        <v>6.3704940792119996E-2</v>
      </c>
      <c r="AE10" s="111">
        <f t="shared" si="1"/>
        <v>7.4322430924139996E-2</v>
      </c>
    </row>
    <row r="11" spans="1:31" x14ac:dyDescent="0.3">
      <c r="A11" s="90"/>
      <c r="B11" s="91">
        <v>4</v>
      </c>
      <c r="C11" s="92" t="s">
        <v>147</v>
      </c>
      <c r="D11" s="93">
        <v>4.2448736160000005</v>
      </c>
      <c r="E11" s="93">
        <v>15.804034938000001</v>
      </c>
      <c r="F11" s="93">
        <v>20.052968194800002</v>
      </c>
      <c r="G11" s="93">
        <v>0</v>
      </c>
      <c r="H11" s="93">
        <v>19.9427867136</v>
      </c>
      <c r="I11" s="93">
        <v>23.607008928000003</v>
      </c>
      <c r="J11" s="93">
        <v>24.197861451600001</v>
      </c>
      <c r="K11" s="93">
        <v>20.808</v>
      </c>
      <c r="L11" s="93">
        <v>5.202</v>
      </c>
      <c r="M11" s="93">
        <v>0</v>
      </c>
      <c r="N11" s="93">
        <v>10.404</v>
      </c>
      <c r="O11" s="93">
        <v>15.606</v>
      </c>
      <c r="P11" s="93">
        <v>0</v>
      </c>
      <c r="Q11" s="94">
        <f t="shared" si="2"/>
        <v>159.86953384200001</v>
      </c>
      <c r="R11" s="136"/>
      <c r="S11" s="111"/>
      <c r="T11" s="111">
        <f t="shared" si="1"/>
        <v>0.31623873910938</v>
      </c>
      <c r="U11" s="111">
        <f t="shared" si="1"/>
        <v>0.40125989357794806</v>
      </c>
      <c r="V11" s="111">
        <f t="shared" si="1"/>
        <v>0</v>
      </c>
      <c r="W11" s="111">
        <f t="shared" si="1"/>
        <v>0.399055162139136</v>
      </c>
      <c r="X11" s="111">
        <f t="shared" si="1"/>
        <v>0.47237624864928007</v>
      </c>
      <c r="Y11" s="111">
        <f t="shared" si="1"/>
        <v>0.48419920764651603</v>
      </c>
      <c r="Z11" s="111">
        <f t="shared" si="1"/>
        <v>0.41636807999999997</v>
      </c>
      <c r="AA11" s="111">
        <f t="shared" si="1"/>
        <v>0.10409201999999999</v>
      </c>
      <c r="AB11" s="111">
        <f t="shared" si="1"/>
        <v>0</v>
      </c>
      <c r="AC11" s="111">
        <f t="shared" si="1"/>
        <v>0.20818403999999999</v>
      </c>
      <c r="AD11" s="111">
        <f t="shared" si="1"/>
        <v>0.31227606000000002</v>
      </c>
      <c r="AE11" s="111">
        <f t="shared" si="1"/>
        <v>0</v>
      </c>
    </row>
    <row r="12" spans="1:31" x14ac:dyDescent="0.3">
      <c r="A12" s="90"/>
      <c r="B12" s="91">
        <v>5</v>
      </c>
      <c r="C12" s="92" t="s">
        <v>132</v>
      </c>
      <c r="D12" s="93">
        <v>0</v>
      </c>
      <c r="E12" s="93">
        <v>0</v>
      </c>
      <c r="F12" s="93">
        <v>0</v>
      </c>
      <c r="G12" s="93">
        <v>12.734620847999999</v>
      </c>
      <c r="H12" s="93">
        <v>0</v>
      </c>
      <c r="I12" s="93">
        <v>0</v>
      </c>
      <c r="J12" s="93">
        <v>0</v>
      </c>
      <c r="K12" s="93">
        <v>10.824427720800001</v>
      </c>
      <c r="L12" s="93">
        <v>14.008082932799999</v>
      </c>
      <c r="M12" s="93">
        <v>7.9591380300000001</v>
      </c>
      <c r="N12" s="93">
        <v>25.893729057599998</v>
      </c>
      <c r="O12" s="93">
        <v>4.2448736160000005</v>
      </c>
      <c r="P12" s="93">
        <v>2.6530460100000006</v>
      </c>
      <c r="Q12" s="94">
        <f t="shared" si="2"/>
        <v>78.317918215199995</v>
      </c>
      <c r="R12" s="136"/>
      <c r="S12" s="111"/>
      <c r="T12" s="111">
        <f t="shared" si="1"/>
        <v>0</v>
      </c>
      <c r="U12" s="111">
        <f t="shared" si="1"/>
        <v>0</v>
      </c>
      <c r="V12" s="111">
        <f t="shared" si="1"/>
        <v>0.25481976316847998</v>
      </c>
      <c r="W12" s="111">
        <f t="shared" si="1"/>
        <v>0</v>
      </c>
      <c r="X12" s="111">
        <f t="shared" si="1"/>
        <v>0</v>
      </c>
      <c r="Y12" s="111">
        <f t="shared" si="1"/>
        <v>0</v>
      </c>
      <c r="Z12" s="111">
        <f t="shared" si="1"/>
        <v>0.21659679869320803</v>
      </c>
      <c r="AA12" s="111">
        <f t="shared" si="1"/>
        <v>0.28030173948532799</v>
      </c>
      <c r="AB12" s="111">
        <f t="shared" si="1"/>
        <v>0.1592623519803</v>
      </c>
      <c r="AC12" s="111">
        <f t="shared" si="1"/>
        <v>0.51813351844257594</v>
      </c>
      <c r="AD12" s="111">
        <f t="shared" si="1"/>
        <v>8.4939921056160009E-2</v>
      </c>
      <c r="AE12" s="111">
        <f t="shared" si="1"/>
        <v>5.3087450660100011E-2</v>
      </c>
    </row>
    <row r="13" spans="1:31" x14ac:dyDescent="0.3">
      <c r="A13" s="90"/>
      <c r="B13" s="91">
        <v>6</v>
      </c>
      <c r="C13" s="92" t="s">
        <v>133</v>
      </c>
      <c r="D13" s="93">
        <v>0</v>
      </c>
      <c r="E13" s="93">
        <v>0</v>
      </c>
      <c r="F13" s="93">
        <v>0</v>
      </c>
      <c r="G13" s="93">
        <v>4.0326299352000001</v>
      </c>
      <c r="H13" s="93">
        <v>0</v>
      </c>
      <c r="I13" s="93">
        <v>0</v>
      </c>
      <c r="J13" s="93">
        <v>0</v>
      </c>
      <c r="K13" s="93">
        <v>4.0326299352000001</v>
      </c>
      <c r="L13" s="93">
        <v>3.1836552119999997</v>
      </c>
      <c r="M13" s="93">
        <v>2.9714115311999998</v>
      </c>
      <c r="N13" s="93">
        <v>3.9265080948000004</v>
      </c>
      <c r="O13" s="93">
        <v>3.7142644139999996</v>
      </c>
      <c r="P13" s="93">
        <v>3.1836552119999997</v>
      </c>
      <c r="Q13" s="94">
        <f t="shared" si="2"/>
        <v>25.044754334399997</v>
      </c>
      <c r="R13" s="136"/>
      <c r="S13" s="111"/>
      <c r="T13" s="111">
        <f t="shared" si="1"/>
        <v>0</v>
      </c>
      <c r="U13" s="111">
        <f t="shared" si="1"/>
        <v>0</v>
      </c>
      <c r="V13" s="111">
        <f t="shared" si="1"/>
        <v>8.0692925003351998E-2</v>
      </c>
      <c r="W13" s="111">
        <f t="shared" si="1"/>
        <v>0</v>
      </c>
      <c r="X13" s="111">
        <f t="shared" si="1"/>
        <v>0</v>
      </c>
      <c r="Y13" s="111">
        <f t="shared" si="1"/>
        <v>0</v>
      </c>
      <c r="Z13" s="111">
        <f t="shared" si="1"/>
        <v>8.0692925003351998E-2</v>
      </c>
      <c r="AA13" s="111">
        <f t="shared" si="1"/>
        <v>6.3704940792119996E-2</v>
      </c>
      <c r="AB13" s="111">
        <f t="shared" si="1"/>
        <v>5.9457944739311999E-2</v>
      </c>
      <c r="AC13" s="111">
        <f t="shared" si="1"/>
        <v>7.8569426976948006E-2</v>
      </c>
      <c r="AD13" s="111">
        <f t="shared" si="1"/>
        <v>7.4322430924139996E-2</v>
      </c>
      <c r="AE13" s="111">
        <f t="shared" si="1"/>
        <v>6.3704940792119996E-2</v>
      </c>
    </row>
    <row r="14" spans="1:31" x14ac:dyDescent="0.3">
      <c r="A14" s="90"/>
      <c r="B14" s="91">
        <v>7</v>
      </c>
      <c r="C14" s="92" t="s">
        <v>134</v>
      </c>
      <c r="D14" s="93">
        <v>0</v>
      </c>
      <c r="E14" s="93">
        <v>0</v>
      </c>
      <c r="F14" s="93">
        <v>0</v>
      </c>
      <c r="G14" s="93">
        <v>0</v>
      </c>
      <c r="H14" s="93">
        <v>0</v>
      </c>
      <c r="I14" s="93">
        <v>0</v>
      </c>
      <c r="J14" s="93">
        <v>0</v>
      </c>
      <c r="K14" s="93">
        <v>3.1836552119999997</v>
      </c>
      <c r="L14" s="93">
        <v>2.4408023291999998</v>
      </c>
      <c r="M14" s="93">
        <v>3.7142644139999996</v>
      </c>
      <c r="N14" s="93">
        <v>3.1836552119999997</v>
      </c>
      <c r="O14" s="93">
        <v>4.2448736160000005</v>
      </c>
      <c r="P14" s="93">
        <v>3.1836552119999997</v>
      </c>
      <c r="Q14" s="94">
        <f t="shared" si="2"/>
        <v>19.950905995200003</v>
      </c>
      <c r="R14" s="136"/>
      <c r="S14" s="111"/>
      <c r="T14" s="111">
        <f t="shared" si="1"/>
        <v>0</v>
      </c>
      <c r="U14" s="111">
        <f t="shared" si="1"/>
        <v>0</v>
      </c>
      <c r="V14" s="111">
        <f t="shared" si="1"/>
        <v>0</v>
      </c>
      <c r="W14" s="111">
        <f t="shared" si="1"/>
        <v>0</v>
      </c>
      <c r="X14" s="111">
        <f t="shared" si="1"/>
        <v>0</v>
      </c>
      <c r="Y14" s="111">
        <f t="shared" si="1"/>
        <v>0</v>
      </c>
      <c r="Z14" s="111">
        <f t="shared" si="1"/>
        <v>6.3704940792119996E-2</v>
      </c>
      <c r="AA14" s="111">
        <f t="shared" si="1"/>
        <v>4.8840454607292E-2</v>
      </c>
      <c r="AB14" s="111">
        <f t="shared" si="1"/>
        <v>7.4322430924139996E-2</v>
      </c>
      <c r="AC14" s="111">
        <f t="shared" si="1"/>
        <v>6.3704940792119996E-2</v>
      </c>
      <c r="AD14" s="111">
        <f t="shared" si="1"/>
        <v>8.4939921056160009E-2</v>
      </c>
      <c r="AE14" s="111">
        <f t="shared" si="1"/>
        <v>6.3704940792119996E-2</v>
      </c>
    </row>
    <row r="15" spans="1:31" x14ac:dyDescent="0.3">
      <c r="A15" s="90"/>
      <c r="B15" s="91">
        <v>8</v>
      </c>
      <c r="C15" s="95" t="s">
        <v>135</v>
      </c>
      <c r="D15" s="93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3">
        <v>0</v>
      </c>
      <c r="O15" s="93">
        <v>0</v>
      </c>
      <c r="P15" s="93">
        <v>2.4408023291999998</v>
      </c>
      <c r="Q15" s="94">
        <f t="shared" si="2"/>
        <v>2.4408023291999998</v>
      </c>
      <c r="R15" s="136"/>
      <c r="S15" s="111"/>
      <c r="T15" s="111">
        <f t="shared" si="1"/>
        <v>0</v>
      </c>
      <c r="U15" s="111">
        <f t="shared" si="1"/>
        <v>0</v>
      </c>
      <c r="V15" s="111">
        <f t="shared" si="1"/>
        <v>0</v>
      </c>
      <c r="W15" s="111">
        <f t="shared" si="1"/>
        <v>0</v>
      </c>
      <c r="X15" s="111">
        <f t="shared" si="1"/>
        <v>0</v>
      </c>
      <c r="Y15" s="111">
        <f t="shared" si="1"/>
        <v>0</v>
      </c>
      <c r="Z15" s="111">
        <f t="shared" si="1"/>
        <v>0</v>
      </c>
      <c r="AA15" s="111">
        <f t="shared" si="1"/>
        <v>0</v>
      </c>
      <c r="AB15" s="111">
        <f t="shared" si="1"/>
        <v>0</v>
      </c>
      <c r="AC15" s="111">
        <f t="shared" si="1"/>
        <v>0</v>
      </c>
      <c r="AD15" s="111">
        <f t="shared" si="1"/>
        <v>0</v>
      </c>
      <c r="AE15" s="111">
        <f t="shared" si="1"/>
        <v>4.8840454607292E-2</v>
      </c>
    </row>
    <row r="16" spans="1:31" x14ac:dyDescent="0.3">
      <c r="A16" s="90"/>
      <c r="B16" s="91">
        <v>9</v>
      </c>
      <c r="C16" s="92" t="s">
        <v>136</v>
      </c>
      <c r="D16" s="93">
        <v>0</v>
      </c>
      <c r="E16" s="93">
        <v>0</v>
      </c>
      <c r="F16" s="93">
        <v>0</v>
      </c>
      <c r="G16" s="93">
        <v>4.4571172968000008</v>
      </c>
      <c r="H16" s="93">
        <v>0</v>
      </c>
      <c r="I16" s="93">
        <v>0</v>
      </c>
      <c r="J16" s="93">
        <v>0</v>
      </c>
      <c r="K16" s="93">
        <v>4.4571172968000008</v>
      </c>
      <c r="L16" s="93">
        <v>3.3958988928000005</v>
      </c>
      <c r="M16" s="93">
        <v>0</v>
      </c>
      <c r="N16" s="93">
        <v>0</v>
      </c>
      <c r="O16" s="93">
        <v>0</v>
      </c>
      <c r="P16" s="93">
        <v>3.6081425735999999</v>
      </c>
      <c r="Q16" s="94">
        <f t="shared" si="2"/>
        <v>15.918276060000002</v>
      </c>
      <c r="R16" s="136"/>
      <c r="S16" s="111"/>
      <c r="T16" s="111">
        <f t="shared" si="1"/>
        <v>0</v>
      </c>
      <c r="U16" s="111">
        <f t="shared" si="1"/>
        <v>0</v>
      </c>
      <c r="V16" s="111">
        <f t="shared" si="1"/>
        <v>8.918691710896802E-2</v>
      </c>
      <c r="W16" s="111">
        <f t="shared" si="1"/>
        <v>0</v>
      </c>
      <c r="X16" s="111">
        <f t="shared" si="1"/>
        <v>0</v>
      </c>
      <c r="Y16" s="111">
        <f t="shared" si="1"/>
        <v>0</v>
      </c>
      <c r="Z16" s="111">
        <f t="shared" si="1"/>
        <v>8.918691710896802E-2</v>
      </c>
      <c r="AA16" s="111">
        <f t="shared" si="1"/>
        <v>6.7951936844928007E-2</v>
      </c>
      <c r="AB16" s="111">
        <f t="shared" si="1"/>
        <v>0</v>
      </c>
      <c r="AC16" s="111">
        <f t="shared" si="1"/>
        <v>0</v>
      </c>
      <c r="AD16" s="111">
        <f t="shared" si="1"/>
        <v>0</v>
      </c>
      <c r="AE16" s="111">
        <f t="shared" si="1"/>
        <v>7.2198932897736004E-2</v>
      </c>
    </row>
    <row r="17" spans="1:31" x14ac:dyDescent="0.3">
      <c r="A17" s="90"/>
      <c r="B17" s="91">
        <v>10</v>
      </c>
      <c r="C17" s="92" t="s">
        <v>137</v>
      </c>
      <c r="D17" s="93">
        <v>8.7019909127999995</v>
      </c>
      <c r="E17" s="93">
        <v>15.069301336799997</v>
      </c>
      <c r="F17" s="93">
        <v>17.630954449200001</v>
      </c>
      <c r="G17" s="93">
        <v>6.155066743199999</v>
      </c>
      <c r="H17" s="93">
        <v>19.310115311999997</v>
      </c>
      <c r="I17" s="93">
        <v>19.840724513999998</v>
      </c>
      <c r="J17" s="93">
        <v>16.02236808</v>
      </c>
      <c r="K17" s="93">
        <v>2.2285586484000004</v>
      </c>
      <c r="L17" s="93">
        <v>3.1836552119999997</v>
      </c>
      <c r="M17" s="93">
        <v>0</v>
      </c>
      <c r="N17" s="93">
        <v>0</v>
      </c>
      <c r="O17" s="93">
        <v>0</v>
      </c>
      <c r="P17" s="93">
        <v>0</v>
      </c>
      <c r="Q17" s="94">
        <f t="shared" si="2"/>
        <v>108.1427352084</v>
      </c>
      <c r="R17" s="136"/>
      <c r="S17" s="111"/>
      <c r="T17" s="111">
        <f t="shared" si="1"/>
        <v>0.30153671974936797</v>
      </c>
      <c r="U17" s="111">
        <f t="shared" si="1"/>
        <v>0.35279539852849201</v>
      </c>
      <c r="V17" s="111">
        <f t="shared" si="1"/>
        <v>0.12316288553143198</v>
      </c>
      <c r="W17" s="111">
        <f t="shared" si="1"/>
        <v>0.38639540739311995</v>
      </c>
      <c r="X17" s="111">
        <f t="shared" si="1"/>
        <v>0.39701289752513996</v>
      </c>
      <c r="Y17" s="111">
        <f t="shared" si="1"/>
        <v>0.32060758528079997</v>
      </c>
      <c r="Z17" s="111">
        <f t="shared" si="1"/>
        <v>4.459345855448401E-2</v>
      </c>
      <c r="AA17" s="111">
        <f t="shared" si="1"/>
        <v>6.3704940792119996E-2</v>
      </c>
      <c r="AB17" s="111">
        <f t="shared" si="1"/>
        <v>0</v>
      </c>
      <c r="AC17" s="111">
        <f t="shared" si="1"/>
        <v>0</v>
      </c>
      <c r="AD17" s="111">
        <f t="shared" si="1"/>
        <v>0</v>
      </c>
      <c r="AE17" s="111">
        <f t="shared" si="1"/>
        <v>0</v>
      </c>
    </row>
    <row r="18" spans="1:31" x14ac:dyDescent="0.3">
      <c r="A18" s="90"/>
      <c r="B18" s="91">
        <v>11</v>
      </c>
      <c r="C18" s="92" t="s">
        <v>138</v>
      </c>
      <c r="D18" s="94">
        <v>0</v>
      </c>
      <c r="E18" s="94">
        <v>0</v>
      </c>
      <c r="F18" s="94">
        <v>0</v>
      </c>
      <c r="G18" s="94">
        <v>3.1836552119999997</v>
      </c>
      <c r="H18" s="94">
        <v>0</v>
      </c>
      <c r="I18" s="94">
        <v>0</v>
      </c>
      <c r="J18" s="94">
        <v>0</v>
      </c>
      <c r="K18" s="94">
        <v>0</v>
      </c>
      <c r="L18" s="94">
        <v>4.0326299352000001</v>
      </c>
      <c r="M18" s="94">
        <v>2.9714115311999998</v>
      </c>
      <c r="N18" s="94">
        <v>2.3346804888000001</v>
      </c>
      <c r="O18" s="94">
        <v>0</v>
      </c>
      <c r="P18" s="94">
        <v>3.6081425735999999</v>
      </c>
      <c r="Q18" s="94">
        <f t="shared" si="2"/>
        <v>16.130519740800001</v>
      </c>
      <c r="R18" s="136"/>
      <c r="S18" s="111"/>
      <c r="T18" s="111">
        <f t="shared" si="1"/>
        <v>0</v>
      </c>
      <c r="U18" s="111">
        <f t="shared" si="1"/>
        <v>0</v>
      </c>
      <c r="V18" s="111">
        <f t="shared" si="1"/>
        <v>6.3704940792119996E-2</v>
      </c>
      <c r="W18" s="111">
        <f t="shared" si="1"/>
        <v>0</v>
      </c>
      <c r="X18" s="111">
        <f t="shared" si="1"/>
        <v>0</v>
      </c>
      <c r="Y18" s="111">
        <f t="shared" si="1"/>
        <v>0</v>
      </c>
      <c r="Z18" s="111">
        <f t="shared" si="1"/>
        <v>0</v>
      </c>
      <c r="AA18" s="111">
        <f t="shared" si="1"/>
        <v>8.0692925003351998E-2</v>
      </c>
      <c r="AB18" s="111">
        <f t="shared" si="1"/>
        <v>5.9457944739311999E-2</v>
      </c>
      <c r="AC18" s="111">
        <f t="shared" si="1"/>
        <v>4.6716956580888001E-2</v>
      </c>
      <c r="AD18" s="111">
        <f t="shared" si="1"/>
        <v>0</v>
      </c>
      <c r="AE18" s="111">
        <f t="shared" si="1"/>
        <v>7.2198932897736004E-2</v>
      </c>
    </row>
    <row r="19" spans="1:31" x14ac:dyDescent="0.3">
      <c r="A19" s="90"/>
      <c r="B19" s="91">
        <v>12</v>
      </c>
      <c r="C19" s="92" t="s">
        <v>139</v>
      </c>
      <c r="D19" s="96">
        <v>0</v>
      </c>
      <c r="E19" s="96">
        <v>0</v>
      </c>
      <c r="F19" s="96">
        <v>0</v>
      </c>
      <c r="G19" s="96">
        <v>25.021906109999996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6">
        <v>0</v>
      </c>
      <c r="N19" s="96">
        <v>0</v>
      </c>
      <c r="O19" s="96">
        <v>0</v>
      </c>
      <c r="P19" s="96">
        <v>0</v>
      </c>
      <c r="Q19" s="94">
        <f t="shared" si="2"/>
        <v>25.021906109999996</v>
      </c>
      <c r="R19" s="136"/>
      <c r="S19" s="111"/>
      <c r="T19" s="111">
        <f t="shared" si="1"/>
        <v>0</v>
      </c>
      <c r="U19" s="111">
        <f t="shared" si="1"/>
        <v>0</v>
      </c>
      <c r="V19" s="111">
        <f t="shared" si="1"/>
        <v>0.50068834126109996</v>
      </c>
      <c r="W19" s="111">
        <f t="shared" si="1"/>
        <v>0</v>
      </c>
      <c r="X19" s="111">
        <f t="shared" si="1"/>
        <v>0</v>
      </c>
      <c r="Y19" s="111">
        <f t="shared" si="1"/>
        <v>0</v>
      </c>
      <c r="Z19" s="111">
        <f t="shared" si="1"/>
        <v>0</v>
      </c>
      <c r="AA19" s="111">
        <f t="shared" si="1"/>
        <v>0</v>
      </c>
      <c r="AB19" s="111">
        <f t="shared" si="1"/>
        <v>0</v>
      </c>
      <c r="AC19" s="111">
        <f t="shared" si="1"/>
        <v>0</v>
      </c>
      <c r="AD19" s="111">
        <f t="shared" si="1"/>
        <v>0</v>
      </c>
      <c r="AE19" s="111">
        <f t="shared" si="1"/>
        <v>0</v>
      </c>
    </row>
    <row r="20" spans="1:31" x14ac:dyDescent="0.3">
      <c r="A20" s="90"/>
      <c r="B20" s="91">
        <v>13</v>
      </c>
      <c r="C20" s="95" t="s">
        <v>140</v>
      </c>
      <c r="D20" s="96">
        <v>0</v>
      </c>
      <c r="E20" s="96">
        <v>0</v>
      </c>
      <c r="F20" s="96">
        <v>0</v>
      </c>
      <c r="G20" s="96">
        <v>14.326448454000001</v>
      </c>
      <c r="H20" s="96">
        <v>0</v>
      </c>
      <c r="I20" s="96">
        <v>0</v>
      </c>
      <c r="J20" s="96">
        <v>0</v>
      </c>
      <c r="K20" s="96">
        <v>8.4897472320000009</v>
      </c>
      <c r="L20" s="96">
        <v>5.5183357008000007</v>
      </c>
      <c r="M20" s="96">
        <v>3.8203862544000002</v>
      </c>
      <c r="N20" s="96">
        <v>2.9714115311999998</v>
      </c>
      <c r="O20" s="96">
        <v>4.2448736160000005</v>
      </c>
      <c r="P20" s="96">
        <v>4.2448736160000005</v>
      </c>
      <c r="Q20" s="94">
        <f t="shared" si="2"/>
        <v>43.616076404399998</v>
      </c>
      <c r="R20" s="136"/>
      <c r="S20" s="111"/>
      <c r="T20" s="111">
        <f t="shared" si="1"/>
        <v>0</v>
      </c>
      <c r="U20" s="111">
        <f t="shared" si="1"/>
        <v>0</v>
      </c>
      <c r="V20" s="111">
        <f t="shared" si="1"/>
        <v>0.28667223356454002</v>
      </c>
      <c r="W20" s="111">
        <f t="shared" si="1"/>
        <v>0</v>
      </c>
      <c r="X20" s="111">
        <f t="shared" si="1"/>
        <v>0</v>
      </c>
      <c r="Y20" s="111">
        <f t="shared" si="1"/>
        <v>0</v>
      </c>
      <c r="Z20" s="111">
        <f t="shared" si="1"/>
        <v>0.16987984211232002</v>
      </c>
      <c r="AA20" s="111">
        <f t="shared" si="1"/>
        <v>0.11042189737300802</v>
      </c>
      <c r="AB20" s="111">
        <f t="shared" si="1"/>
        <v>7.6445928950544001E-2</v>
      </c>
      <c r="AC20" s="111">
        <f t="shared" si="1"/>
        <v>5.9457944739311999E-2</v>
      </c>
      <c r="AD20" s="111">
        <f t="shared" si="1"/>
        <v>8.4939921056160009E-2</v>
      </c>
      <c r="AE20" s="111">
        <f t="shared" si="1"/>
        <v>8.4939921056160009E-2</v>
      </c>
    </row>
    <row r="21" spans="1:31" x14ac:dyDescent="0.3">
      <c r="A21" s="90"/>
      <c r="B21" s="91">
        <v>14</v>
      </c>
      <c r="C21" s="95" t="s">
        <v>141</v>
      </c>
      <c r="D21" s="96">
        <v>0</v>
      </c>
      <c r="E21" s="96">
        <v>0</v>
      </c>
      <c r="F21" s="96">
        <v>0</v>
      </c>
      <c r="G21" s="96">
        <v>4.1616</v>
      </c>
      <c r="H21" s="96">
        <v>4.1616</v>
      </c>
      <c r="I21" s="96">
        <v>2.0808</v>
      </c>
      <c r="J21" s="96">
        <v>0</v>
      </c>
      <c r="K21" s="96">
        <v>4.3696799999999998</v>
      </c>
      <c r="L21" s="96">
        <v>3.3292800000000002</v>
      </c>
      <c r="M21" s="96">
        <v>3.3292800000000002</v>
      </c>
      <c r="N21" s="96">
        <v>4.1616</v>
      </c>
      <c r="O21" s="96">
        <v>4.1616</v>
      </c>
      <c r="P21" s="96">
        <v>4.4737200000000001</v>
      </c>
      <c r="Q21" s="94">
        <f t="shared" si="2"/>
        <v>34.22916</v>
      </c>
      <c r="R21" s="136"/>
      <c r="S21" s="111"/>
      <c r="T21" s="111">
        <f t="shared" si="1"/>
        <v>0</v>
      </c>
      <c r="U21" s="111">
        <f t="shared" si="1"/>
        <v>0</v>
      </c>
      <c r="V21" s="111">
        <f t="shared" si="1"/>
        <v>8.3273615999999995E-2</v>
      </c>
      <c r="W21" s="111">
        <f t="shared" si="1"/>
        <v>8.3273615999999995E-2</v>
      </c>
      <c r="X21" s="111">
        <f t="shared" si="1"/>
        <v>4.1636807999999997E-2</v>
      </c>
      <c r="Y21" s="111">
        <f t="shared" si="1"/>
        <v>0</v>
      </c>
      <c r="Z21" s="111">
        <f t="shared" si="1"/>
        <v>8.7437296799999994E-2</v>
      </c>
      <c r="AA21" s="111">
        <f t="shared" si="1"/>
        <v>6.661889280000001E-2</v>
      </c>
      <c r="AB21" s="111">
        <f t="shared" si="1"/>
        <v>6.661889280000001E-2</v>
      </c>
      <c r="AC21" s="111">
        <f t="shared" si="1"/>
        <v>8.3273615999999995E-2</v>
      </c>
      <c r="AD21" s="111">
        <f t="shared" si="1"/>
        <v>8.3273615999999995E-2</v>
      </c>
      <c r="AE21" s="111">
        <f t="shared" si="1"/>
        <v>8.9519137200000001E-2</v>
      </c>
    </row>
    <row r="22" spans="1:31" x14ac:dyDescent="0.3">
      <c r="A22" s="90"/>
      <c r="B22" s="91">
        <v>15</v>
      </c>
      <c r="C22" s="92" t="s">
        <v>142</v>
      </c>
      <c r="D22" s="96">
        <v>0</v>
      </c>
      <c r="E22" s="96">
        <v>21.330489920400005</v>
      </c>
      <c r="F22" s="96">
        <v>15.027664528800001</v>
      </c>
      <c r="G22" s="96">
        <v>16.95852</v>
      </c>
      <c r="H22" s="96">
        <v>14.328530294399998</v>
      </c>
      <c r="I22" s="96">
        <v>16.958676059999998</v>
      </c>
      <c r="J22" s="96">
        <v>15.706032379200002</v>
      </c>
      <c r="K22" s="96">
        <v>6.2423999999999999</v>
      </c>
      <c r="L22" s="96">
        <v>12.4848</v>
      </c>
      <c r="M22" s="96">
        <v>12.4848</v>
      </c>
      <c r="N22" s="96">
        <v>0</v>
      </c>
      <c r="O22" s="96">
        <v>0</v>
      </c>
      <c r="P22" s="96">
        <v>0</v>
      </c>
      <c r="Q22" s="94">
        <f t="shared" si="2"/>
        <v>131.52191318280001</v>
      </c>
      <c r="R22" s="136"/>
      <c r="S22" s="111"/>
      <c r="T22" s="111">
        <f t="shared" si="1"/>
        <v>0.42682310330720408</v>
      </c>
      <c r="U22" s="111">
        <f t="shared" si="1"/>
        <v>0.30070356722128799</v>
      </c>
      <c r="V22" s="111">
        <f t="shared" si="1"/>
        <v>0.33933998520000003</v>
      </c>
      <c r="W22" s="111">
        <f t="shared" si="1"/>
        <v>0.28671389119094398</v>
      </c>
      <c r="X22" s="111">
        <f t="shared" si="1"/>
        <v>0.33934310796059997</v>
      </c>
      <c r="Y22" s="111">
        <f t="shared" si="1"/>
        <v>0.31427770790779203</v>
      </c>
      <c r="Z22" s="111">
        <f t="shared" si="1"/>
        <v>0.12491042399999999</v>
      </c>
      <c r="AA22" s="111">
        <f t="shared" si="1"/>
        <v>0.24982084799999998</v>
      </c>
      <c r="AB22" s="111">
        <f t="shared" si="1"/>
        <v>0.24982084799999998</v>
      </c>
      <c r="AC22" s="111">
        <f t="shared" si="1"/>
        <v>0</v>
      </c>
      <c r="AD22" s="111">
        <f t="shared" si="1"/>
        <v>0</v>
      </c>
      <c r="AE22" s="111">
        <f t="shared" si="1"/>
        <v>0</v>
      </c>
    </row>
    <row r="23" spans="1:31" x14ac:dyDescent="0.3">
      <c r="A23" s="97"/>
      <c r="B23" s="98"/>
      <c r="C23" s="99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5"/>
    </row>
    <row r="25" spans="1:31" x14ac:dyDescent="0.3">
      <c r="D25" s="142">
        <f>D8*2%</f>
        <v>0</v>
      </c>
      <c r="E25" s="142">
        <f t="shared" ref="E25:Q25" si="3">E8*2%</f>
        <v>0</v>
      </c>
      <c r="F25" s="142">
        <f t="shared" si="3"/>
        <v>0</v>
      </c>
      <c r="G25" s="142">
        <f t="shared" si="3"/>
        <v>7.2162851471999995E-2</v>
      </c>
      <c r="H25" s="142">
        <f t="shared" si="3"/>
        <v>0</v>
      </c>
      <c r="I25" s="142">
        <f t="shared" si="3"/>
        <v>0</v>
      </c>
      <c r="J25" s="142">
        <f t="shared" si="3"/>
        <v>0</v>
      </c>
      <c r="K25" s="142">
        <f t="shared" si="3"/>
        <v>5.7305793816000011E-2</v>
      </c>
      <c r="L25" s="142">
        <f t="shared" si="3"/>
        <v>6.367310424E-2</v>
      </c>
      <c r="M25" s="142">
        <f t="shared" si="3"/>
        <v>5.3060920200000014E-2</v>
      </c>
      <c r="N25" s="142">
        <f t="shared" si="3"/>
        <v>6.367310424E-2</v>
      </c>
      <c r="O25" s="142">
        <f t="shared" si="3"/>
        <v>5.9428230623999996E-2</v>
      </c>
      <c r="P25" s="142">
        <f t="shared" si="3"/>
        <v>4.2448736160000007E-2</v>
      </c>
      <c r="Q25" s="142">
        <f t="shared" si="3"/>
        <v>0.41175274075200002</v>
      </c>
      <c r="S25" s="111">
        <v>0</v>
      </c>
      <c r="T25" s="111">
        <v>0</v>
      </c>
      <c r="U25" s="111">
        <v>0</v>
      </c>
      <c r="V25" s="111">
        <v>3.4680339999999998</v>
      </c>
      <c r="W25" s="111">
        <v>0</v>
      </c>
      <c r="X25" s="111">
        <v>0</v>
      </c>
      <c r="Y25" s="111">
        <v>0</v>
      </c>
      <c r="Z25" s="111">
        <v>2.7540270000000002</v>
      </c>
      <c r="AA25" s="111">
        <v>3.0600299999999998</v>
      </c>
      <c r="AB25" s="111">
        <v>2.5500250000000002</v>
      </c>
      <c r="AC25" s="111">
        <v>3.0600299999999998</v>
      </c>
      <c r="AD25" s="111">
        <v>2.8560279999999998</v>
      </c>
      <c r="AE25" s="111">
        <v>2.0400200000000002</v>
      </c>
    </row>
    <row r="26" spans="1:31" x14ac:dyDescent="0.3">
      <c r="D26" s="142">
        <f>D9*2%</f>
        <v>0.33958988927999995</v>
      </c>
      <c r="E26" s="142">
        <f t="shared" ref="E26:Q26" si="4">E9*2%</f>
        <v>0.36065187172800001</v>
      </c>
      <c r="F26" s="142">
        <f t="shared" si="4"/>
        <v>0.356406998112</v>
      </c>
      <c r="G26" s="142">
        <f t="shared" si="4"/>
        <v>0</v>
      </c>
      <c r="H26" s="142">
        <f t="shared" si="4"/>
        <v>0.46048759451999999</v>
      </c>
      <c r="I26" s="142">
        <f t="shared" si="4"/>
        <v>0.52973586943200002</v>
      </c>
      <c r="J26" s="142">
        <f t="shared" si="4"/>
        <v>0.49240533945599996</v>
      </c>
      <c r="K26" s="142">
        <f t="shared" si="4"/>
        <v>0.14432570294399999</v>
      </c>
      <c r="L26" s="142">
        <f t="shared" si="4"/>
        <v>0.14220326613600001</v>
      </c>
      <c r="M26" s="142">
        <f t="shared" si="4"/>
        <v>0</v>
      </c>
      <c r="N26" s="142">
        <f t="shared" si="4"/>
        <v>0</v>
      </c>
      <c r="O26" s="142">
        <f t="shared" si="4"/>
        <v>0.20808000000000001</v>
      </c>
      <c r="P26" s="142">
        <f t="shared" si="4"/>
        <v>0.41616000000000003</v>
      </c>
      <c r="Q26" s="142">
        <f t="shared" si="4"/>
        <v>3.4500465316079993</v>
      </c>
      <c r="S26" s="111">
        <v>16.320160000000001</v>
      </c>
      <c r="T26" s="111">
        <v>37.332366</v>
      </c>
      <c r="U26" s="111">
        <v>37.128363999999998</v>
      </c>
      <c r="V26" s="111">
        <v>0</v>
      </c>
      <c r="W26" s="111">
        <v>32.130315000000003</v>
      </c>
      <c r="X26" s="111">
        <v>28.458278999999997</v>
      </c>
      <c r="Y26" s="111">
        <v>23.664231999999998</v>
      </c>
      <c r="Z26" s="111">
        <v>6.9360679999999997</v>
      </c>
      <c r="AA26" s="111">
        <v>6.8340670000000001</v>
      </c>
      <c r="AB26" s="111">
        <v>0</v>
      </c>
      <c r="AC26" s="111">
        <v>0</v>
      </c>
      <c r="AD26" s="111">
        <v>0</v>
      </c>
      <c r="AE26" s="111">
        <v>0</v>
      </c>
    </row>
    <row r="27" spans="1:31" x14ac:dyDescent="0.3">
      <c r="D27" s="142">
        <f t="shared" ref="D27:Q27" si="5">D10*2%</f>
        <v>0.10404000000000001</v>
      </c>
      <c r="E27" s="142">
        <f t="shared" si="5"/>
        <v>6.2424E-2</v>
      </c>
      <c r="F27" s="142">
        <f t="shared" si="5"/>
        <v>0</v>
      </c>
      <c r="G27" s="142">
        <f t="shared" si="5"/>
        <v>0.37338649257600004</v>
      </c>
      <c r="H27" s="142">
        <f t="shared" si="5"/>
        <v>0</v>
      </c>
      <c r="I27" s="142">
        <f t="shared" si="5"/>
        <v>0</v>
      </c>
      <c r="J27" s="142">
        <f t="shared" si="5"/>
        <v>0.10404000000000001</v>
      </c>
      <c r="K27" s="142">
        <f t="shared" si="5"/>
        <v>0.20587637037599998</v>
      </c>
      <c r="L27" s="142">
        <f t="shared" si="5"/>
        <v>0.21224368080000006</v>
      </c>
      <c r="M27" s="142">
        <f t="shared" si="5"/>
        <v>0.14690510424</v>
      </c>
      <c r="N27" s="142">
        <f t="shared" si="5"/>
        <v>0.13941360000000003</v>
      </c>
      <c r="O27" s="142">
        <f t="shared" si="5"/>
        <v>6.367310424E-2</v>
      </c>
      <c r="P27" s="142">
        <f t="shared" si="5"/>
        <v>7.428528828E-2</v>
      </c>
      <c r="Q27" s="142">
        <f t="shared" si="5"/>
        <v>1.4862876405120002</v>
      </c>
      <c r="S27" s="111">
        <v>0</v>
      </c>
      <c r="T27" s="111">
        <v>0</v>
      </c>
      <c r="U27" s="111">
        <v>0</v>
      </c>
      <c r="V27" s="111">
        <v>37.944372000000001</v>
      </c>
      <c r="W27" s="111">
        <v>0</v>
      </c>
      <c r="X27" s="111">
        <v>0</v>
      </c>
      <c r="Y27" s="111">
        <v>0</v>
      </c>
      <c r="Z27" s="111">
        <v>9.8940969999999986</v>
      </c>
      <c r="AA27" s="111">
        <v>10.200100000000001</v>
      </c>
      <c r="AB27" s="111">
        <v>3.0600299999999998</v>
      </c>
      <c r="AC27" s="111">
        <v>3.6720360000000003</v>
      </c>
      <c r="AD27" s="111">
        <v>3.0600299999999998</v>
      </c>
      <c r="AE27" s="111">
        <v>3.5700349999999998</v>
      </c>
    </row>
    <row r="28" spans="1:31" x14ac:dyDescent="0.3">
      <c r="D28" s="142">
        <f t="shared" ref="D28:Q28" si="6">D11*2%</f>
        <v>8.4897472320000014E-2</v>
      </c>
      <c r="E28" s="142">
        <f t="shared" si="6"/>
        <v>0.31608069876</v>
      </c>
      <c r="F28" s="142">
        <f t="shared" si="6"/>
        <v>0.40105936389600005</v>
      </c>
      <c r="G28" s="142">
        <f t="shared" si="6"/>
        <v>0</v>
      </c>
      <c r="H28" s="142">
        <f t="shared" si="6"/>
        <v>0.398855734272</v>
      </c>
      <c r="I28" s="142">
        <f t="shared" si="6"/>
        <v>0.47214017856000007</v>
      </c>
      <c r="J28" s="142">
        <f t="shared" si="6"/>
        <v>0.48395722903200006</v>
      </c>
      <c r="K28" s="142">
        <f t="shared" si="6"/>
        <v>0.41616000000000003</v>
      </c>
      <c r="L28" s="142">
        <f t="shared" si="6"/>
        <v>0.10404000000000001</v>
      </c>
      <c r="M28" s="142">
        <f t="shared" si="6"/>
        <v>0</v>
      </c>
      <c r="N28" s="142">
        <f t="shared" si="6"/>
        <v>0.20808000000000001</v>
      </c>
      <c r="O28" s="142">
        <f t="shared" si="6"/>
        <v>0.31212000000000001</v>
      </c>
      <c r="P28" s="142">
        <f t="shared" si="6"/>
        <v>0</v>
      </c>
      <c r="Q28" s="142">
        <f t="shared" si="6"/>
        <v>3.1973906768400004</v>
      </c>
      <c r="S28" s="111">
        <v>4.0800400000000003</v>
      </c>
      <c r="T28" s="111">
        <v>35.190345000000001</v>
      </c>
      <c r="U28" s="111">
        <v>29.274287000000001</v>
      </c>
      <c r="V28" s="111">
        <v>0</v>
      </c>
      <c r="W28" s="111">
        <v>39.168383999999996</v>
      </c>
      <c r="X28" s="111">
        <v>32.640320000000003</v>
      </c>
      <c r="Y28" s="111">
        <v>23.358228999999998</v>
      </c>
      <c r="Z28" s="111">
        <v>0</v>
      </c>
      <c r="AA28" s="111">
        <v>0</v>
      </c>
      <c r="AB28" s="111">
        <v>0</v>
      </c>
      <c r="AC28" s="111">
        <v>0</v>
      </c>
      <c r="AD28" s="111">
        <v>0</v>
      </c>
      <c r="AE28" s="111">
        <v>0</v>
      </c>
    </row>
    <row r="29" spans="1:31" x14ac:dyDescent="0.3">
      <c r="D29" s="142">
        <f t="shared" ref="D29:Q29" si="7">D12*2%</f>
        <v>0</v>
      </c>
      <c r="E29" s="142">
        <f t="shared" si="7"/>
        <v>0</v>
      </c>
      <c r="F29" s="142">
        <f t="shared" si="7"/>
        <v>0</v>
      </c>
      <c r="G29" s="142">
        <f t="shared" si="7"/>
        <v>0.25469241696</v>
      </c>
      <c r="H29" s="142">
        <f t="shared" si="7"/>
        <v>0</v>
      </c>
      <c r="I29" s="142">
        <f t="shared" si="7"/>
        <v>0</v>
      </c>
      <c r="J29" s="142">
        <f t="shared" si="7"/>
        <v>0</v>
      </c>
      <c r="K29" s="142">
        <f t="shared" si="7"/>
        <v>0.21648855441600001</v>
      </c>
      <c r="L29" s="142">
        <f t="shared" si="7"/>
        <v>0.28016165865600001</v>
      </c>
      <c r="M29" s="142">
        <f t="shared" si="7"/>
        <v>0.1591827606</v>
      </c>
      <c r="N29" s="142">
        <f t="shared" si="7"/>
        <v>0.51787458115200002</v>
      </c>
      <c r="O29" s="142">
        <f t="shared" si="7"/>
        <v>8.4897472320000014E-2</v>
      </c>
      <c r="P29" s="142">
        <f t="shared" si="7"/>
        <v>5.3060920200000014E-2</v>
      </c>
      <c r="Q29" s="142">
        <f t="shared" si="7"/>
        <v>1.566358364304</v>
      </c>
      <c r="S29" s="111">
        <v>0</v>
      </c>
      <c r="T29" s="111">
        <v>0</v>
      </c>
      <c r="U29" s="111">
        <v>0</v>
      </c>
      <c r="V29" s="111">
        <v>12.240119999999999</v>
      </c>
      <c r="W29" s="111">
        <v>0</v>
      </c>
      <c r="X29" s="111">
        <v>0</v>
      </c>
      <c r="Y29" s="111">
        <v>0</v>
      </c>
      <c r="Z29" s="111">
        <v>10.404102</v>
      </c>
      <c r="AA29" s="111">
        <v>13.464131999999999</v>
      </c>
      <c r="AB29" s="111">
        <v>7.6500750000000002</v>
      </c>
      <c r="AC29" s="111">
        <v>24.888244</v>
      </c>
      <c r="AD29" s="111">
        <v>4.0800400000000003</v>
      </c>
      <c r="AE29" s="111">
        <v>2.5500250000000002</v>
      </c>
    </row>
    <row r="30" spans="1:31" x14ac:dyDescent="0.3">
      <c r="D30" s="142">
        <f t="shared" ref="D30:Q30" si="8">D13*2%</f>
        <v>0</v>
      </c>
      <c r="E30" s="142">
        <f t="shared" si="8"/>
        <v>0</v>
      </c>
      <c r="F30" s="142">
        <f t="shared" si="8"/>
        <v>0</v>
      </c>
      <c r="G30" s="142">
        <f t="shared" si="8"/>
        <v>8.0652598704000003E-2</v>
      </c>
      <c r="H30" s="142">
        <f t="shared" si="8"/>
        <v>0</v>
      </c>
      <c r="I30" s="142">
        <f t="shared" si="8"/>
        <v>0</v>
      </c>
      <c r="J30" s="142">
        <f t="shared" si="8"/>
        <v>0</v>
      </c>
      <c r="K30" s="142">
        <f t="shared" si="8"/>
        <v>8.0652598704000003E-2</v>
      </c>
      <c r="L30" s="142">
        <f t="shared" si="8"/>
        <v>6.367310424E-2</v>
      </c>
      <c r="M30" s="142">
        <f t="shared" si="8"/>
        <v>5.9428230623999996E-2</v>
      </c>
      <c r="N30" s="142">
        <f t="shared" si="8"/>
        <v>7.8530161896000011E-2</v>
      </c>
      <c r="O30" s="142">
        <f t="shared" si="8"/>
        <v>7.428528828E-2</v>
      </c>
      <c r="P30" s="142">
        <f t="shared" si="8"/>
        <v>6.367310424E-2</v>
      </c>
      <c r="Q30" s="142">
        <f t="shared" si="8"/>
        <v>0.50089508668799998</v>
      </c>
      <c r="S30" s="111">
        <v>0</v>
      </c>
      <c r="T30" s="111">
        <v>0</v>
      </c>
      <c r="U30" s="111">
        <v>0</v>
      </c>
      <c r="V30" s="111">
        <v>3.8760379999999999</v>
      </c>
      <c r="W30" s="111">
        <v>0</v>
      </c>
      <c r="X30" s="111">
        <v>0</v>
      </c>
      <c r="Y30" s="111">
        <v>0</v>
      </c>
      <c r="Z30" s="111">
        <v>3.8760379999999999</v>
      </c>
      <c r="AA30" s="111">
        <v>3.0600299999999998</v>
      </c>
      <c r="AB30" s="111">
        <v>2.8560279999999998</v>
      </c>
      <c r="AC30" s="111">
        <v>3.7740370000000003</v>
      </c>
      <c r="AD30" s="111">
        <v>3.5700349999999998</v>
      </c>
      <c r="AE30" s="111">
        <v>3.0600299999999998</v>
      </c>
    </row>
    <row r="31" spans="1:31" x14ac:dyDescent="0.3">
      <c r="D31" s="142">
        <f t="shared" ref="D31:Q31" si="9">D14*2%</f>
        <v>0</v>
      </c>
      <c r="E31" s="142">
        <f t="shared" si="9"/>
        <v>0</v>
      </c>
      <c r="F31" s="142">
        <f t="shared" si="9"/>
        <v>0</v>
      </c>
      <c r="G31" s="142">
        <f t="shared" si="9"/>
        <v>0</v>
      </c>
      <c r="H31" s="142">
        <f t="shared" si="9"/>
        <v>0</v>
      </c>
      <c r="I31" s="142">
        <f t="shared" si="9"/>
        <v>0</v>
      </c>
      <c r="J31" s="142">
        <f t="shared" si="9"/>
        <v>0</v>
      </c>
      <c r="K31" s="142">
        <f t="shared" si="9"/>
        <v>6.367310424E-2</v>
      </c>
      <c r="L31" s="142">
        <f t="shared" si="9"/>
        <v>4.8816046583999996E-2</v>
      </c>
      <c r="M31" s="142">
        <f t="shared" si="9"/>
        <v>7.428528828E-2</v>
      </c>
      <c r="N31" s="142">
        <f t="shared" si="9"/>
        <v>6.367310424E-2</v>
      </c>
      <c r="O31" s="142">
        <f t="shared" si="9"/>
        <v>8.4897472320000014E-2</v>
      </c>
      <c r="P31" s="142">
        <f t="shared" si="9"/>
        <v>6.367310424E-2</v>
      </c>
      <c r="Q31" s="142">
        <f t="shared" si="9"/>
        <v>0.39901811990400005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3.0600299999999998</v>
      </c>
      <c r="AA31" s="111">
        <v>2.3460229999999997</v>
      </c>
      <c r="AB31" s="111">
        <v>3.5700349999999998</v>
      </c>
      <c r="AC31" s="111">
        <v>3.0600299999999998</v>
      </c>
      <c r="AD31" s="111">
        <v>4.0800400000000003</v>
      </c>
      <c r="AE31" s="111">
        <v>3.0600299999999998</v>
      </c>
    </row>
    <row r="32" spans="1:31" x14ac:dyDescent="0.3">
      <c r="D32" s="142">
        <f t="shared" ref="D32:Q32" si="10">D15*2%</f>
        <v>0</v>
      </c>
      <c r="E32" s="142">
        <f t="shared" si="10"/>
        <v>0</v>
      </c>
      <c r="F32" s="142">
        <f t="shared" si="10"/>
        <v>0</v>
      </c>
      <c r="G32" s="142">
        <f t="shared" si="10"/>
        <v>0</v>
      </c>
      <c r="H32" s="142">
        <f t="shared" si="10"/>
        <v>0</v>
      </c>
      <c r="I32" s="142">
        <f t="shared" si="10"/>
        <v>0</v>
      </c>
      <c r="J32" s="142">
        <f t="shared" si="10"/>
        <v>0</v>
      </c>
      <c r="K32" s="142">
        <f t="shared" si="10"/>
        <v>0</v>
      </c>
      <c r="L32" s="142">
        <f t="shared" si="10"/>
        <v>0</v>
      </c>
      <c r="M32" s="142">
        <f t="shared" si="10"/>
        <v>0</v>
      </c>
      <c r="N32" s="142">
        <f t="shared" si="10"/>
        <v>0</v>
      </c>
      <c r="O32" s="142">
        <f t="shared" si="10"/>
        <v>0</v>
      </c>
      <c r="P32" s="142">
        <f t="shared" si="10"/>
        <v>4.8816046583999996E-2</v>
      </c>
      <c r="Q32" s="142">
        <f t="shared" si="10"/>
        <v>4.8816046583999996E-2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1">
        <v>0</v>
      </c>
      <c r="AB32" s="111">
        <v>0</v>
      </c>
      <c r="AC32" s="111">
        <v>0</v>
      </c>
      <c r="AD32" s="111">
        <v>0</v>
      </c>
      <c r="AE32" s="111">
        <v>2.3460229999999997</v>
      </c>
    </row>
    <row r="33" spans="4:31" x14ac:dyDescent="0.3">
      <c r="D33" s="142">
        <f t="shared" ref="D33:Q33" si="11">D16*2%</f>
        <v>0</v>
      </c>
      <c r="E33" s="142">
        <f t="shared" si="11"/>
        <v>0</v>
      </c>
      <c r="F33" s="142">
        <f t="shared" si="11"/>
        <v>0</v>
      </c>
      <c r="G33" s="142">
        <f t="shared" si="11"/>
        <v>8.9142345936000011E-2</v>
      </c>
      <c r="H33" s="142">
        <f t="shared" si="11"/>
        <v>0</v>
      </c>
      <c r="I33" s="142">
        <f t="shared" si="11"/>
        <v>0</v>
      </c>
      <c r="J33" s="142">
        <f t="shared" si="11"/>
        <v>0</v>
      </c>
      <c r="K33" s="142">
        <f t="shared" si="11"/>
        <v>8.9142345936000011E-2</v>
      </c>
      <c r="L33" s="142">
        <f t="shared" si="11"/>
        <v>6.7917977856000011E-2</v>
      </c>
      <c r="M33" s="142">
        <f t="shared" si="11"/>
        <v>0</v>
      </c>
      <c r="N33" s="142">
        <f t="shared" si="11"/>
        <v>0</v>
      </c>
      <c r="O33" s="142">
        <f t="shared" si="11"/>
        <v>0</v>
      </c>
      <c r="P33" s="142">
        <f t="shared" si="11"/>
        <v>7.2162851471999995E-2</v>
      </c>
      <c r="Q33" s="142">
        <f t="shared" si="11"/>
        <v>0.31836552120000006</v>
      </c>
      <c r="S33" s="111">
        <v>0</v>
      </c>
      <c r="T33" s="111">
        <v>0</v>
      </c>
      <c r="U33" s="111">
        <v>0</v>
      </c>
      <c r="V33" s="111">
        <v>4.2840420000000003</v>
      </c>
      <c r="W33" s="111">
        <v>0</v>
      </c>
      <c r="X33" s="111">
        <v>0</v>
      </c>
      <c r="Y33" s="111">
        <v>0</v>
      </c>
      <c r="Z33" s="111">
        <v>4.2840420000000003</v>
      </c>
      <c r="AA33" s="111">
        <v>3.2640320000000003</v>
      </c>
      <c r="AB33" s="111">
        <v>0</v>
      </c>
      <c r="AC33" s="111">
        <v>0</v>
      </c>
      <c r="AD33" s="111">
        <v>0</v>
      </c>
      <c r="AE33" s="111">
        <v>3.4680339999999998</v>
      </c>
    </row>
    <row r="34" spans="4:31" x14ac:dyDescent="0.3">
      <c r="D34" s="142">
        <f t="shared" ref="D34:Q34" si="12">D17*2%</f>
        <v>0.17403981825599998</v>
      </c>
      <c r="E34" s="142">
        <f t="shared" si="12"/>
        <v>0.30138602673599996</v>
      </c>
      <c r="F34" s="142">
        <f t="shared" si="12"/>
        <v>0.35261908898400002</v>
      </c>
      <c r="G34" s="142">
        <f t="shared" si="12"/>
        <v>0.12310133486399999</v>
      </c>
      <c r="H34" s="142">
        <f t="shared" si="12"/>
        <v>0.38620230623999996</v>
      </c>
      <c r="I34" s="142">
        <f t="shared" si="12"/>
        <v>0.39681449027999999</v>
      </c>
      <c r="J34" s="142">
        <f t="shared" si="12"/>
        <v>0.32044736159999998</v>
      </c>
      <c r="K34" s="142">
        <f t="shared" si="12"/>
        <v>4.4571172968000006E-2</v>
      </c>
      <c r="L34" s="142">
        <f t="shared" si="12"/>
        <v>6.367310424E-2</v>
      </c>
      <c r="M34" s="142">
        <f t="shared" si="12"/>
        <v>0</v>
      </c>
      <c r="N34" s="142">
        <f t="shared" si="12"/>
        <v>0</v>
      </c>
      <c r="O34" s="142">
        <f t="shared" si="12"/>
        <v>0</v>
      </c>
      <c r="P34" s="142">
        <f t="shared" si="12"/>
        <v>0</v>
      </c>
      <c r="Q34" s="142">
        <f t="shared" si="12"/>
        <v>2.1628547041680002</v>
      </c>
      <c r="S34" s="111">
        <v>8.3640819999999998</v>
      </c>
      <c r="T34" s="111">
        <v>14.484141999999999</v>
      </c>
      <c r="U34" s="111">
        <v>32.946323</v>
      </c>
      <c r="V34" s="111">
        <v>5.9160579999999996</v>
      </c>
      <c r="W34" s="111">
        <v>28.560279999999999</v>
      </c>
      <c r="X34" s="111">
        <v>29.070284999999998</v>
      </c>
      <c r="Y34" s="111">
        <v>20.400200000000002</v>
      </c>
      <c r="Z34" s="111">
        <v>2.1420210000000002</v>
      </c>
      <c r="AA34" s="111">
        <v>3.0600299999999998</v>
      </c>
      <c r="AB34" s="111">
        <v>0</v>
      </c>
      <c r="AC34" s="111">
        <v>0</v>
      </c>
      <c r="AD34" s="111">
        <v>0</v>
      </c>
      <c r="AE34" s="111">
        <v>0</v>
      </c>
    </row>
    <row r="35" spans="4:31" x14ac:dyDescent="0.3">
      <c r="D35" s="142">
        <f t="shared" ref="D35:Q35" si="13">D18*2%</f>
        <v>0</v>
      </c>
      <c r="E35" s="142">
        <f t="shared" si="13"/>
        <v>0</v>
      </c>
      <c r="F35" s="142">
        <f t="shared" si="13"/>
        <v>0</v>
      </c>
      <c r="G35" s="142">
        <f t="shared" si="13"/>
        <v>6.367310424E-2</v>
      </c>
      <c r="H35" s="142">
        <f t="shared" si="13"/>
        <v>0</v>
      </c>
      <c r="I35" s="142">
        <f t="shared" si="13"/>
        <v>0</v>
      </c>
      <c r="J35" s="142">
        <f t="shared" si="13"/>
        <v>0</v>
      </c>
      <c r="K35" s="142">
        <f t="shared" si="13"/>
        <v>0</v>
      </c>
      <c r="L35" s="142">
        <f t="shared" si="13"/>
        <v>8.0652598704000003E-2</v>
      </c>
      <c r="M35" s="142">
        <f t="shared" si="13"/>
        <v>5.9428230623999996E-2</v>
      </c>
      <c r="N35" s="142">
        <f t="shared" si="13"/>
        <v>4.6693609776000004E-2</v>
      </c>
      <c r="O35" s="142">
        <f t="shared" si="13"/>
        <v>0</v>
      </c>
      <c r="P35" s="142">
        <f t="shared" si="13"/>
        <v>7.2162851471999995E-2</v>
      </c>
      <c r="Q35" s="142">
        <f t="shared" si="13"/>
        <v>0.32261039481600001</v>
      </c>
      <c r="S35" s="111">
        <v>0</v>
      </c>
      <c r="T35" s="111">
        <v>0</v>
      </c>
      <c r="U35" s="111">
        <v>0</v>
      </c>
      <c r="V35" s="111">
        <v>3.0600299999999998</v>
      </c>
      <c r="W35" s="111">
        <v>0</v>
      </c>
      <c r="X35" s="111">
        <v>0</v>
      </c>
      <c r="Y35" s="111">
        <v>0</v>
      </c>
      <c r="Z35" s="111">
        <v>0</v>
      </c>
      <c r="AA35" s="111">
        <v>3.8760379999999999</v>
      </c>
      <c r="AB35" s="111">
        <v>2.8560279999999998</v>
      </c>
      <c r="AC35" s="111">
        <v>2.2440220000000002</v>
      </c>
      <c r="AD35" s="111">
        <v>0</v>
      </c>
      <c r="AE35" s="111">
        <v>3.4680339999999998</v>
      </c>
    </row>
    <row r="36" spans="4:31" x14ac:dyDescent="0.3">
      <c r="D36" s="142">
        <f t="shared" ref="D36:Q36" si="14">D19*2%</f>
        <v>0</v>
      </c>
      <c r="E36" s="142">
        <f t="shared" si="14"/>
        <v>0</v>
      </c>
      <c r="F36" s="142">
        <f t="shared" si="14"/>
        <v>0</v>
      </c>
      <c r="G36" s="142">
        <f t="shared" si="14"/>
        <v>0.50043812219999995</v>
      </c>
      <c r="H36" s="142">
        <f t="shared" si="14"/>
        <v>0</v>
      </c>
      <c r="I36" s="142">
        <f t="shared" si="14"/>
        <v>0</v>
      </c>
      <c r="J36" s="142">
        <f t="shared" si="14"/>
        <v>0</v>
      </c>
      <c r="K36" s="142">
        <f t="shared" si="14"/>
        <v>0</v>
      </c>
      <c r="L36" s="142">
        <f t="shared" si="14"/>
        <v>0</v>
      </c>
      <c r="M36" s="142">
        <f t="shared" si="14"/>
        <v>0</v>
      </c>
      <c r="N36" s="142">
        <f t="shared" si="14"/>
        <v>0</v>
      </c>
      <c r="O36" s="142">
        <f t="shared" si="14"/>
        <v>0</v>
      </c>
      <c r="P36" s="142">
        <f t="shared" si="14"/>
        <v>0</v>
      </c>
      <c r="Q36" s="142">
        <f t="shared" si="14"/>
        <v>0.50043812219999995</v>
      </c>
      <c r="S36" s="111">
        <v>0</v>
      </c>
      <c r="T36" s="111">
        <v>0</v>
      </c>
      <c r="U36" s="111">
        <v>0</v>
      </c>
      <c r="V36" s="111">
        <v>28.050274999999999</v>
      </c>
      <c r="W36" s="111">
        <v>0</v>
      </c>
      <c r="X36" s="111">
        <v>0</v>
      </c>
      <c r="Y36" s="111">
        <v>0</v>
      </c>
      <c r="Z36" s="111">
        <v>0</v>
      </c>
      <c r="AA36" s="111">
        <v>0</v>
      </c>
      <c r="AB36" s="111">
        <v>0</v>
      </c>
      <c r="AC36" s="111">
        <v>0</v>
      </c>
      <c r="AD36" s="111">
        <v>0</v>
      </c>
      <c r="AE36" s="111">
        <v>0</v>
      </c>
    </row>
    <row r="37" spans="4:31" x14ac:dyDescent="0.3">
      <c r="D37" s="142">
        <f t="shared" ref="D37:Q37" si="15">D20*2%</f>
        <v>0</v>
      </c>
      <c r="E37" s="142">
        <f t="shared" si="15"/>
        <v>0</v>
      </c>
      <c r="F37" s="142">
        <f t="shared" si="15"/>
        <v>0</v>
      </c>
      <c r="G37" s="142">
        <f t="shared" si="15"/>
        <v>0.28652896908000003</v>
      </c>
      <c r="H37" s="142">
        <f t="shared" si="15"/>
        <v>0</v>
      </c>
      <c r="I37" s="142">
        <f t="shared" si="15"/>
        <v>0</v>
      </c>
      <c r="J37" s="142">
        <f t="shared" si="15"/>
        <v>0</v>
      </c>
      <c r="K37" s="142">
        <f t="shared" si="15"/>
        <v>0.16979494464000003</v>
      </c>
      <c r="L37" s="142">
        <f t="shared" si="15"/>
        <v>0.11036671401600001</v>
      </c>
      <c r="M37" s="142">
        <f t="shared" si="15"/>
        <v>7.6407725088000006E-2</v>
      </c>
      <c r="N37" s="142">
        <f t="shared" si="15"/>
        <v>5.9428230623999996E-2</v>
      </c>
      <c r="O37" s="142">
        <f t="shared" si="15"/>
        <v>8.4897472320000014E-2</v>
      </c>
      <c r="P37" s="142">
        <f t="shared" si="15"/>
        <v>8.4897472320000014E-2</v>
      </c>
      <c r="Q37" s="142">
        <f t="shared" si="15"/>
        <v>0.87232152808800001</v>
      </c>
      <c r="S37" s="111">
        <v>0</v>
      </c>
      <c r="T37" s="111">
        <v>0</v>
      </c>
      <c r="U37" s="111">
        <v>0</v>
      </c>
      <c r="V37" s="111">
        <v>13.770135</v>
      </c>
      <c r="W37" s="111">
        <v>0</v>
      </c>
      <c r="X37" s="111">
        <v>0</v>
      </c>
      <c r="Y37" s="111">
        <v>0</v>
      </c>
      <c r="Z37" s="111">
        <v>8.1600800000000007</v>
      </c>
      <c r="AA37" s="111">
        <v>5.3040520000000004</v>
      </c>
      <c r="AB37" s="111">
        <v>3.6720360000000003</v>
      </c>
      <c r="AC37" s="111">
        <v>2.8560279999999998</v>
      </c>
      <c r="AD37" s="111">
        <v>4.0800400000000003</v>
      </c>
      <c r="AE37" s="111">
        <v>4.0800400000000003</v>
      </c>
    </row>
    <row r="38" spans="4:31" x14ac:dyDescent="0.3">
      <c r="D38" s="142">
        <f t="shared" ref="D38:Q38" si="16">D21*2%</f>
        <v>0</v>
      </c>
      <c r="E38" s="142">
        <f t="shared" si="16"/>
        <v>0</v>
      </c>
      <c r="F38" s="142">
        <f t="shared" si="16"/>
        <v>0</v>
      </c>
      <c r="G38" s="142">
        <f t="shared" si="16"/>
        <v>8.3232E-2</v>
      </c>
      <c r="H38" s="142">
        <f t="shared" si="16"/>
        <v>8.3232E-2</v>
      </c>
      <c r="I38" s="142">
        <f t="shared" si="16"/>
        <v>4.1616E-2</v>
      </c>
      <c r="J38" s="142">
        <f t="shared" si="16"/>
        <v>0</v>
      </c>
      <c r="K38" s="142">
        <f t="shared" si="16"/>
        <v>8.7393600000000002E-2</v>
      </c>
      <c r="L38" s="142">
        <f t="shared" si="16"/>
        <v>6.6585600000000009E-2</v>
      </c>
      <c r="M38" s="142">
        <f t="shared" si="16"/>
        <v>6.6585600000000009E-2</v>
      </c>
      <c r="N38" s="142">
        <f t="shared" si="16"/>
        <v>8.3232E-2</v>
      </c>
      <c r="O38" s="142">
        <f t="shared" si="16"/>
        <v>8.3232E-2</v>
      </c>
      <c r="P38" s="142">
        <f t="shared" si="16"/>
        <v>8.9474400000000009E-2</v>
      </c>
      <c r="Q38" s="142">
        <f t="shared" si="16"/>
        <v>0.68458320000000006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1">
        <v>0</v>
      </c>
      <c r="AE38" s="111">
        <v>4.0800400000000003</v>
      </c>
    </row>
    <row r="39" spans="4:31" x14ac:dyDescent="0.3">
      <c r="D39" s="142">
        <f t="shared" ref="D39:Q39" si="17">D22*2%</f>
        <v>0</v>
      </c>
      <c r="E39" s="142">
        <f t="shared" si="17"/>
        <v>0.42660979840800012</v>
      </c>
      <c r="F39" s="142">
        <f t="shared" si="17"/>
        <v>0.300553290576</v>
      </c>
      <c r="G39" s="142">
        <f t="shared" si="17"/>
        <v>0.33917039999999998</v>
      </c>
      <c r="H39" s="142">
        <f t="shared" si="17"/>
        <v>0.28657060588799999</v>
      </c>
      <c r="I39" s="142">
        <f t="shared" si="17"/>
        <v>0.33917352119999999</v>
      </c>
      <c r="J39" s="142">
        <f t="shared" si="17"/>
        <v>0.31412064758400005</v>
      </c>
      <c r="K39" s="142">
        <f t="shared" si="17"/>
        <v>0.124848</v>
      </c>
      <c r="L39" s="142">
        <f t="shared" si="17"/>
        <v>0.249696</v>
      </c>
      <c r="M39" s="142">
        <f t="shared" si="17"/>
        <v>0.249696</v>
      </c>
      <c r="N39" s="142">
        <f t="shared" si="17"/>
        <v>0</v>
      </c>
      <c r="O39" s="142">
        <f t="shared" si="17"/>
        <v>0</v>
      </c>
      <c r="P39" s="142">
        <f t="shared" si="17"/>
        <v>0</v>
      </c>
      <c r="Q39" s="142">
        <f t="shared" si="17"/>
        <v>2.630438263656</v>
      </c>
      <c r="S39" s="111">
        <v>0</v>
      </c>
      <c r="T39" s="111">
        <v>20.502201000000003</v>
      </c>
      <c r="U39" s="111">
        <v>12.444122</v>
      </c>
      <c r="V39" s="111">
        <v>0</v>
      </c>
      <c r="W39" s="111">
        <v>13.872135999999999</v>
      </c>
      <c r="X39" s="111">
        <v>15.30015</v>
      </c>
      <c r="Y39" s="111">
        <v>15.096148000000001</v>
      </c>
      <c r="Z39" s="111">
        <v>0</v>
      </c>
      <c r="AA39" s="111">
        <v>0</v>
      </c>
      <c r="AB39" s="111">
        <v>0</v>
      </c>
      <c r="AC39" s="111">
        <v>0</v>
      </c>
      <c r="AD39" s="111">
        <v>0</v>
      </c>
      <c r="AE39" s="111">
        <v>0</v>
      </c>
    </row>
  </sheetData>
  <mergeCells count="7">
    <mergeCell ref="B6:C6"/>
    <mergeCell ref="A1:Q1"/>
    <mergeCell ref="A2:Q2"/>
    <mergeCell ref="A4:A5"/>
    <mergeCell ref="B4:C5"/>
    <mergeCell ref="D4:P4"/>
    <mergeCell ref="Q4:Q5"/>
  </mergeCells>
  <pageMargins left="0.7" right="0.7" top="0.75" bottom="0.75" header="0.3" footer="0.3"/>
  <pageSetup paperSize="10000" scale="86" fitToWidth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A3ED-8239-4B85-BA77-F21F3DE90082}">
  <sheetPr>
    <pageSetUpPr fitToPage="1"/>
  </sheetPr>
  <dimension ref="A1:AJ86"/>
  <sheetViews>
    <sheetView tabSelected="1" topLeftCell="F1" zoomScale="90" zoomScaleNormal="90" zoomScaleSheetLayoutView="96" workbookViewId="0">
      <selection activeCell="Q20" sqref="Q20"/>
    </sheetView>
  </sheetViews>
  <sheetFormatPr defaultRowHeight="14.4" x14ac:dyDescent="0.3"/>
  <cols>
    <col min="3" max="3" width="16.44140625" customWidth="1"/>
    <col min="4" max="4" width="15" bestFit="1" customWidth="1"/>
    <col min="5" max="16" width="16.6640625" bestFit="1" customWidth="1"/>
    <col min="17" max="17" width="19" bestFit="1" customWidth="1"/>
    <col min="19" max="19" width="11.109375" style="118" bestFit="1" customWidth="1"/>
    <col min="20" max="23" width="8.88671875" style="118"/>
    <col min="24" max="24" width="13.33203125" style="118" bestFit="1" customWidth="1"/>
    <col min="25" max="34" width="8.88671875" style="118"/>
    <col min="35" max="35" width="9.44140625" bestFit="1" customWidth="1"/>
  </cols>
  <sheetData>
    <row r="1" spans="1:36" x14ac:dyDescent="0.3">
      <c r="A1" s="157" t="s">
        <v>151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36" x14ac:dyDescent="0.3">
      <c r="A2" s="157" t="s">
        <v>155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36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36" x14ac:dyDescent="0.3">
      <c r="A4" s="158" t="s">
        <v>20</v>
      </c>
      <c r="B4" s="160" t="s">
        <v>96</v>
      </c>
      <c r="C4" s="161"/>
      <c r="D4" s="158" t="s">
        <v>97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 t="s">
        <v>149</v>
      </c>
    </row>
    <row r="5" spans="1:36" ht="30" customHeight="1" x14ac:dyDescent="0.3">
      <c r="A5" s="159"/>
      <c r="B5" s="162"/>
      <c r="C5" s="163"/>
      <c r="D5" s="36" t="s">
        <v>4</v>
      </c>
      <c r="E5" s="36" t="s">
        <v>98</v>
      </c>
      <c r="F5" s="36" t="s">
        <v>99</v>
      </c>
      <c r="G5" s="37" t="s">
        <v>100</v>
      </c>
      <c r="H5" s="36" t="s">
        <v>5</v>
      </c>
      <c r="I5" s="37" t="s">
        <v>101</v>
      </c>
      <c r="J5" s="37" t="s">
        <v>102</v>
      </c>
      <c r="K5" s="36" t="s">
        <v>103</v>
      </c>
      <c r="L5" s="36" t="s">
        <v>104</v>
      </c>
      <c r="M5" s="36" t="s">
        <v>105</v>
      </c>
      <c r="N5" s="37" t="s">
        <v>106</v>
      </c>
      <c r="O5" s="36" t="s">
        <v>107</v>
      </c>
      <c r="P5" s="36" t="s">
        <v>108</v>
      </c>
      <c r="Q5" s="159"/>
      <c r="X5" s="118" t="s">
        <v>150</v>
      </c>
    </row>
    <row r="6" spans="1:36" x14ac:dyDescent="0.3">
      <c r="A6" s="38">
        <v>1</v>
      </c>
      <c r="B6" s="164">
        <v>2</v>
      </c>
      <c r="C6" s="165"/>
      <c r="D6" s="38">
        <v>3</v>
      </c>
      <c r="E6" s="39">
        <v>4</v>
      </c>
      <c r="F6" s="38">
        <v>5</v>
      </c>
      <c r="G6" s="38">
        <v>6</v>
      </c>
      <c r="H6" s="38">
        <v>7</v>
      </c>
      <c r="I6" s="38">
        <v>8</v>
      </c>
      <c r="J6" s="38">
        <v>9</v>
      </c>
      <c r="K6" s="38">
        <v>10</v>
      </c>
      <c r="L6" s="38">
        <v>11</v>
      </c>
      <c r="M6" s="38">
        <v>12</v>
      </c>
      <c r="N6" s="38">
        <v>13</v>
      </c>
      <c r="O6" s="38">
        <v>14</v>
      </c>
      <c r="P6" s="38">
        <v>15</v>
      </c>
      <c r="Q6" s="38">
        <v>16</v>
      </c>
    </row>
    <row r="7" spans="1:36" x14ac:dyDescent="0.3">
      <c r="A7" s="43"/>
      <c r="B7" s="44" t="s">
        <v>144</v>
      </c>
      <c r="C7" s="45"/>
      <c r="D7" s="125">
        <v>1179074541.4560001</v>
      </c>
      <c r="E7" s="125">
        <v>4082228227.3320012</v>
      </c>
      <c r="F7" s="125">
        <v>3358913942.0880003</v>
      </c>
      <c r="G7" s="125">
        <v>4810015256.6807995</v>
      </c>
      <c r="H7" s="125">
        <v>3636295563.5099998</v>
      </c>
      <c r="I7" s="125">
        <v>4143759902.2620001</v>
      </c>
      <c r="J7" s="125">
        <v>3953100489.9120002</v>
      </c>
      <c r="K7" s="125">
        <v>2783876627.8422003</v>
      </c>
      <c r="L7" s="125">
        <v>3202911311.8248005</v>
      </c>
      <c r="M7" s="125">
        <v>2351344722.8165998</v>
      </c>
      <c r="N7" s="125">
        <v>1451352634.6571996</v>
      </c>
      <c r="O7" s="125">
        <v>1435278898.908</v>
      </c>
      <c r="P7" s="125">
        <v>1706868057.9564002</v>
      </c>
      <c r="Q7" s="125">
        <v>38095020177.245995</v>
      </c>
    </row>
    <row r="8" spans="1:36" x14ac:dyDescent="0.3">
      <c r="A8" s="86"/>
      <c r="B8" s="87">
        <v>1</v>
      </c>
      <c r="C8" s="88" t="s">
        <v>129</v>
      </c>
      <c r="D8" s="126">
        <v>0</v>
      </c>
      <c r="E8" s="126">
        <v>0</v>
      </c>
      <c r="F8" s="126">
        <v>0</v>
      </c>
      <c r="G8" s="126">
        <v>45101782.170000002</v>
      </c>
      <c r="H8" s="126">
        <v>0</v>
      </c>
      <c r="I8" s="126">
        <v>0</v>
      </c>
      <c r="J8" s="126">
        <v>0</v>
      </c>
      <c r="K8" s="126">
        <v>35816121.135000005</v>
      </c>
      <c r="L8" s="126">
        <v>39795690.149999999</v>
      </c>
      <c r="M8" s="126">
        <v>33163075.125000007</v>
      </c>
      <c r="N8" s="126">
        <v>39795690.149999999</v>
      </c>
      <c r="O8" s="126">
        <v>37142644.140000001</v>
      </c>
      <c r="P8" s="126">
        <v>26530460.100000005</v>
      </c>
      <c r="Q8" s="127">
        <v>257345462.97</v>
      </c>
      <c r="S8" s="119"/>
      <c r="T8" s="119"/>
      <c r="U8" s="119"/>
      <c r="V8" s="119"/>
      <c r="W8" s="119"/>
      <c r="X8" s="120">
        <v>12500</v>
      </c>
      <c r="Y8" s="120">
        <v>12500</v>
      </c>
      <c r="Z8" s="120">
        <v>12500</v>
      </c>
      <c r="AA8" s="120">
        <v>12500</v>
      </c>
      <c r="AB8" s="120">
        <v>12500</v>
      </c>
      <c r="AC8" s="120">
        <v>12500</v>
      </c>
      <c r="AD8" s="120">
        <v>12500</v>
      </c>
      <c r="AE8" s="120">
        <v>12500</v>
      </c>
      <c r="AF8" s="120">
        <v>12500</v>
      </c>
      <c r="AG8" s="120">
        <v>12500</v>
      </c>
      <c r="AH8" s="120">
        <v>12500</v>
      </c>
      <c r="AI8" s="120">
        <v>12500</v>
      </c>
      <c r="AJ8" s="120">
        <v>12500</v>
      </c>
    </row>
    <row r="9" spans="1:36" x14ac:dyDescent="0.3">
      <c r="A9" s="90"/>
      <c r="B9" s="91">
        <v>2</v>
      </c>
      <c r="C9" s="92" t="s">
        <v>130</v>
      </c>
      <c r="D9" s="128">
        <v>764077250.88</v>
      </c>
      <c r="E9" s="128">
        <v>811466711.38800013</v>
      </c>
      <c r="F9" s="128">
        <v>801915745.75199997</v>
      </c>
      <c r="G9" s="128">
        <v>0</v>
      </c>
      <c r="H9" s="128">
        <v>1036097087.67</v>
      </c>
      <c r="I9" s="128">
        <v>1191905706.2220001</v>
      </c>
      <c r="J9" s="128">
        <v>1107912013.7759998</v>
      </c>
      <c r="K9" s="128">
        <v>324732831.62400001</v>
      </c>
      <c r="L9" s="128">
        <v>319957348.80599999</v>
      </c>
      <c r="M9" s="128">
        <v>0</v>
      </c>
      <c r="N9" s="128">
        <v>0</v>
      </c>
      <c r="O9" s="128">
        <v>468180000</v>
      </c>
      <c r="P9" s="128">
        <v>936360000</v>
      </c>
      <c r="Q9" s="129">
        <v>7762604696.118</v>
      </c>
      <c r="S9" s="119"/>
      <c r="T9" s="119"/>
      <c r="U9" s="119"/>
      <c r="V9" s="119"/>
      <c r="W9" s="119"/>
      <c r="X9" s="120">
        <v>45000</v>
      </c>
      <c r="Y9" s="120">
        <v>45000</v>
      </c>
      <c r="Z9" s="120">
        <v>45000</v>
      </c>
      <c r="AA9" s="120">
        <v>45000</v>
      </c>
      <c r="AB9" s="120">
        <v>45000</v>
      </c>
      <c r="AC9" s="120">
        <v>45000</v>
      </c>
      <c r="AD9" s="120">
        <v>45000</v>
      </c>
      <c r="AE9" s="120">
        <v>45000</v>
      </c>
      <c r="AF9" s="120">
        <v>45000</v>
      </c>
      <c r="AG9" s="120">
        <v>45000</v>
      </c>
      <c r="AH9" s="120">
        <v>45000</v>
      </c>
      <c r="AI9" s="120">
        <v>45000</v>
      </c>
      <c r="AJ9" s="120">
        <v>45000</v>
      </c>
    </row>
    <row r="10" spans="1:36" x14ac:dyDescent="0.3">
      <c r="A10" s="90"/>
      <c r="B10" s="91">
        <v>3</v>
      </c>
      <c r="C10" s="92" t="s">
        <v>131</v>
      </c>
      <c r="D10" s="128">
        <v>156060000</v>
      </c>
      <c r="E10" s="128">
        <v>93636000</v>
      </c>
      <c r="F10" s="128">
        <v>0</v>
      </c>
      <c r="G10" s="128">
        <v>560079738.86400008</v>
      </c>
      <c r="H10" s="128">
        <v>0</v>
      </c>
      <c r="I10" s="128">
        <v>0</v>
      </c>
      <c r="J10" s="128">
        <v>156060000</v>
      </c>
      <c r="K10" s="128">
        <v>308814555.56399995</v>
      </c>
      <c r="L10" s="128">
        <v>318365521.20000005</v>
      </c>
      <c r="M10" s="128">
        <v>220357656.36000001</v>
      </c>
      <c r="N10" s="128">
        <v>209120400</v>
      </c>
      <c r="O10" s="128">
        <v>95509656.359999985</v>
      </c>
      <c r="P10" s="128">
        <v>111427932.41999999</v>
      </c>
      <c r="Q10" s="129">
        <v>2229431460.7679996</v>
      </c>
      <c r="S10" s="119"/>
      <c r="T10" s="119"/>
      <c r="U10" s="119"/>
      <c r="V10" s="119"/>
      <c r="W10" s="119"/>
      <c r="X10" s="120">
        <v>30000</v>
      </c>
      <c r="Y10" s="120">
        <v>30000</v>
      </c>
      <c r="Z10" s="120">
        <v>30000</v>
      </c>
      <c r="AA10" s="120">
        <v>30000</v>
      </c>
      <c r="AB10" s="120">
        <v>30000</v>
      </c>
      <c r="AC10" s="120">
        <v>30000</v>
      </c>
      <c r="AD10" s="120">
        <v>30000</v>
      </c>
      <c r="AE10" s="120">
        <v>30000</v>
      </c>
      <c r="AF10" s="120">
        <v>30000</v>
      </c>
      <c r="AG10" s="120">
        <v>30000</v>
      </c>
      <c r="AH10" s="120">
        <v>30000</v>
      </c>
      <c r="AI10" s="120">
        <v>30000</v>
      </c>
      <c r="AJ10" s="120">
        <v>30000</v>
      </c>
    </row>
    <row r="11" spans="1:36" x14ac:dyDescent="0.3">
      <c r="A11" s="90"/>
      <c r="B11" s="91">
        <v>4</v>
      </c>
      <c r="C11" s="92" t="s">
        <v>147</v>
      </c>
      <c r="D11" s="128">
        <v>84897472.320000023</v>
      </c>
      <c r="E11" s="128">
        <v>316080698.75999999</v>
      </c>
      <c r="F11" s="128">
        <v>401059363.89600009</v>
      </c>
      <c r="G11" s="128">
        <v>0</v>
      </c>
      <c r="H11" s="128">
        <v>398855734.27199996</v>
      </c>
      <c r="I11" s="128">
        <v>472140178.56000006</v>
      </c>
      <c r="J11" s="128">
        <v>483957229.03200001</v>
      </c>
      <c r="K11" s="128">
        <v>416160000</v>
      </c>
      <c r="L11" s="128">
        <v>104040000</v>
      </c>
      <c r="M11" s="128">
        <v>0</v>
      </c>
      <c r="N11" s="128">
        <v>208080000</v>
      </c>
      <c r="O11" s="128">
        <v>312120000</v>
      </c>
      <c r="P11" s="128">
        <v>0</v>
      </c>
      <c r="Q11" s="129">
        <v>3197390676.8400002</v>
      </c>
      <c r="S11" s="119"/>
      <c r="T11" s="119"/>
      <c r="U11" s="119"/>
      <c r="V11" s="119"/>
      <c r="W11" s="119"/>
      <c r="X11" s="120">
        <v>20000</v>
      </c>
      <c r="Y11" s="120">
        <v>20000</v>
      </c>
      <c r="Z11" s="120">
        <v>20000</v>
      </c>
      <c r="AA11" s="120">
        <v>20000</v>
      </c>
      <c r="AB11" s="120">
        <v>20000</v>
      </c>
      <c r="AC11" s="120">
        <v>20000</v>
      </c>
      <c r="AD11" s="120">
        <v>20000</v>
      </c>
      <c r="AE11" s="120">
        <v>20000</v>
      </c>
      <c r="AF11" s="120">
        <v>20000</v>
      </c>
      <c r="AG11" s="120">
        <v>20000</v>
      </c>
      <c r="AH11" s="120">
        <v>20000</v>
      </c>
      <c r="AI11" s="120">
        <v>20000</v>
      </c>
      <c r="AJ11" s="120">
        <v>20000</v>
      </c>
    </row>
    <row r="12" spans="1:36" x14ac:dyDescent="0.3">
      <c r="A12" s="90"/>
      <c r="B12" s="91">
        <v>5</v>
      </c>
      <c r="C12" s="92" t="s">
        <v>132</v>
      </c>
      <c r="D12" s="128">
        <v>0</v>
      </c>
      <c r="E12" s="128">
        <v>0</v>
      </c>
      <c r="F12" s="128">
        <v>0</v>
      </c>
      <c r="G12" s="128">
        <v>292896279.50399995</v>
      </c>
      <c r="H12" s="128">
        <v>0</v>
      </c>
      <c r="I12" s="128">
        <v>0</v>
      </c>
      <c r="J12" s="128">
        <v>0</v>
      </c>
      <c r="K12" s="128">
        <v>248961837.57840002</v>
      </c>
      <c r="L12" s="128">
        <v>322185907.45439994</v>
      </c>
      <c r="M12" s="128">
        <v>183060174.69</v>
      </c>
      <c r="N12" s="128">
        <v>595555768.3247999</v>
      </c>
      <c r="O12" s="128">
        <v>97632093.168000013</v>
      </c>
      <c r="P12" s="128">
        <v>61020058.230000012</v>
      </c>
      <c r="Q12" s="129">
        <v>1801312118.9496</v>
      </c>
      <c r="S12" s="119"/>
      <c r="T12" s="119"/>
      <c r="U12" s="119"/>
      <c r="V12" s="119"/>
      <c r="W12" s="119"/>
      <c r="X12" s="120">
        <v>23000</v>
      </c>
      <c r="Y12" s="120">
        <v>23000</v>
      </c>
      <c r="Z12" s="120">
        <v>23000</v>
      </c>
      <c r="AA12" s="120">
        <v>23000</v>
      </c>
      <c r="AB12" s="120">
        <v>23000</v>
      </c>
      <c r="AC12" s="120">
        <v>23000</v>
      </c>
      <c r="AD12" s="120">
        <v>23000</v>
      </c>
      <c r="AE12" s="120">
        <v>23000</v>
      </c>
      <c r="AF12" s="120">
        <v>23000</v>
      </c>
      <c r="AG12" s="120">
        <v>23000</v>
      </c>
      <c r="AH12" s="120">
        <v>23000</v>
      </c>
      <c r="AI12" s="120">
        <v>23000</v>
      </c>
      <c r="AJ12" s="120">
        <v>23000</v>
      </c>
    </row>
    <row r="13" spans="1:36" x14ac:dyDescent="0.3">
      <c r="A13" s="90"/>
      <c r="B13" s="91">
        <v>6</v>
      </c>
      <c r="C13" s="92" t="s">
        <v>133</v>
      </c>
      <c r="D13" s="128">
        <v>0</v>
      </c>
      <c r="E13" s="128">
        <v>0</v>
      </c>
      <c r="F13" s="128">
        <v>0</v>
      </c>
      <c r="G13" s="128">
        <v>80652598.703999996</v>
      </c>
      <c r="H13" s="128">
        <v>0</v>
      </c>
      <c r="I13" s="128">
        <v>0</v>
      </c>
      <c r="J13" s="128">
        <v>0</v>
      </c>
      <c r="K13" s="128">
        <v>80652598.703999996</v>
      </c>
      <c r="L13" s="128">
        <v>63673104.239999995</v>
      </c>
      <c r="M13" s="128">
        <v>59428230.623999998</v>
      </c>
      <c r="N13" s="128">
        <v>78530161.896000013</v>
      </c>
      <c r="O13" s="128">
        <v>74285288.280000001</v>
      </c>
      <c r="P13" s="128">
        <v>63673104.239999995</v>
      </c>
      <c r="Q13" s="129">
        <v>500895086.68800008</v>
      </c>
      <c r="S13" s="119"/>
      <c r="T13" s="119"/>
      <c r="U13" s="119"/>
      <c r="V13" s="119"/>
      <c r="W13" s="119"/>
      <c r="X13" s="120">
        <v>20000</v>
      </c>
      <c r="Y13" s="120">
        <v>20000</v>
      </c>
      <c r="Z13" s="120">
        <v>20000</v>
      </c>
      <c r="AA13" s="120">
        <v>20000</v>
      </c>
      <c r="AB13" s="120">
        <v>20000</v>
      </c>
      <c r="AC13" s="120">
        <v>20000</v>
      </c>
      <c r="AD13" s="120">
        <v>20000</v>
      </c>
      <c r="AE13" s="120">
        <v>20000</v>
      </c>
      <c r="AF13" s="120">
        <v>20000</v>
      </c>
      <c r="AG13" s="120">
        <v>20000</v>
      </c>
      <c r="AH13" s="120">
        <v>20000</v>
      </c>
      <c r="AI13" s="120">
        <v>20000</v>
      </c>
      <c r="AJ13" s="120">
        <v>20000</v>
      </c>
    </row>
    <row r="14" spans="1:36" x14ac:dyDescent="0.3">
      <c r="A14" s="90"/>
      <c r="B14" s="91">
        <v>7</v>
      </c>
      <c r="C14" s="92" t="s">
        <v>134</v>
      </c>
      <c r="D14" s="128">
        <v>0</v>
      </c>
      <c r="E14" s="128">
        <v>0</v>
      </c>
      <c r="F14" s="128">
        <v>0</v>
      </c>
      <c r="G14" s="128">
        <v>0</v>
      </c>
      <c r="H14" s="128">
        <v>0</v>
      </c>
      <c r="I14" s="128">
        <v>0</v>
      </c>
      <c r="J14" s="128">
        <v>0</v>
      </c>
      <c r="K14" s="128">
        <v>63673104.239999995</v>
      </c>
      <c r="L14" s="128">
        <v>48816046.583999999</v>
      </c>
      <c r="M14" s="128">
        <v>74285288.280000001</v>
      </c>
      <c r="N14" s="128">
        <v>63673104.239999995</v>
      </c>
      <c r="O14" s="128">
        <v>84897472.320000023</v>
      </c>
      <c r="P14" s="128">
        <v>63673104.239999995</v>
      </c>
      <c r="Q14" s="129">
        <v>399018119.90400004</v>
      </c>
      <c r="S14" s="119"/>
      <c r="T14" s="119"/>
      <c r="U14" s="119"/>
      <c r="V14" s="119"/>
      <c r="W14" s="119"/>
      <c r="X14" s="120">
        <v>20000</v>
      </c>
      <c r="Y14" s="120">
        <v>20000</v>
      </c>
      <c r="Z14" s="120">
        <v>20000</v>
      </c>
      <c r="AA14" s="120">
        <v>20000</v>
      </c>
      <c r="AB14" s="120">
        <v>20000</v>
      </c>
      <c r="AC14" s="120">
        <v>20000</v>
      </c>
      <c r="AD14" s="120">
        <v>20000</v>
      </c>
      <c r="AE14" s="120">
        <v>20000</v>
      </c>
      <c r="AF14" s="120">
        <v>20000</v>
      </c>
      <c r="AG14" s="120">
        <v>20000</v>
      </c>
      <c r="AH14" s="120">
        <v>20000</v>
      </c>
      <c r="AI14" s="120">
        <v>20000</v>
      </c>
      <c r="AJ14" s="120">
        <v>20000</v>
      </c>
    </row>
    <row r="15" spans="1:36" x14ac:dyDescent="0.3">
      <c r="A15" s="90"/>
      <c r="B15" s="91">
        <v>8</v>
      </c>
      <c r="C15" s="95" t="s">
        <v>135</v>
      </c>
      <c r="D15" s="128">
        <v>0</v>
      </c>
      <c r="E15" s="128">
        <v>0</v>
      </c>
      <c r="F15" s="128">
        <v>0</v>
      </c>
      <c r="G15" s="128">
        <v>0</v>
      </c>
      <c r="H15" s="128">
        <v>0</v>
      </c>
      <c r="I15" s="128">
        <v>0</v>
      </c>
      <c r="J15" s="128">
        <v>0</v>
      </c>
      <c r="K15" s="128">
        <v>0</v>
      </c>
      <c r="L15" s="128">
        <v>0</v>
      </c>
      <c r="M15" s="128">
        <v>0</v>
      </c>
      <c r="N15" s="128">
        <v>0</v>
      </c>
      <c r="O15" s="128">
        <v>0</v>
      </c>
      <c r="P15" s="128">
        <v>48816046.583999999</v>
      </c>
      <c r="Q15" s="129">
        <v>48816046.583999999</v>
      </c>
      <c r="S15" s="119"/>
      <c r="T15" s="119"/>
      <c r="U15" s="119"/>
      <c r="V15" s="119"/>
      <c r="W15" s="119"/>
      <c r="X15" s="120">
        <v>20000</v>
      </c>
      <c r="Y15" s="120">
        <v>20000</v>
      </c>
      <c r="Z15" s="120">
        <v>20000</v>
      </c>
      <c r="AA15" s="120">
        <v>20000</v>
      </c>
      <c r="AB15" s="120">
        <v>20000</v>
      </c>
      <c r="AC15" s="120">
        <v>20000</v>
      </c>
      <c r="AD15" s="120">
        <v>20000</v>
      </c>
      <c r="AE15" s="120">
        <v>20000</v>
      </c>
      <c r="AF15" s="120">
        <v>20000</v>
      </c>
      <c r="AG15" s="120">
        <v>20000</v>
      </c>
      <c r="AH15" s="120">
        <v>20000</v>
      </c>
      <c r="AI15" s="120">
        <v>20000</v>
      </c>
      <c r="AJ15" s="120">
        <v>20000</v>
      </c>
    </row>
    <row r="16" spans="1:36" x14ac:dyDescent="0.3">
      <c r="A16" s="90"/>
      <c r="B16" s="91">
        <v>9</v>
      </c>
      <c r="C16" s="92" t="s">
        <v>136</v>
      </c>
      <c r="D16" s="128">
        <v>0</v>
      </c>
      <c r="E16" s="128">
        <v>0</v>
      </c>
      <c r="F16" s="128">
        <v>0</v>
      </c>
      <c r="G16" s="128">
        <v>71313876.748800009</v>
      </c>
      <c r="H16" s="128">
        <v>0</v>
      </c>
      <c r="I16" s="128">
        <v>0</v>
      </c>
      <c r="J16" s="128">
        <v>0</v>
      </c>
      <c r="K16" s="128">
        <v>71313876.748800009</v>
      </c>
      <c r="L16" s="128">
        <v>54334382.284800008</v>
      </c>
      <c r="M16" s="128">
        <v>0</v>
      </c>
      <c r="N16" s="128">
        <v>0</v>
      </c>
      <c r="O16" s="128">
        <v>0</v>
      </c>
      <c r="P16" s="128">
        <v>57730281.177600004</v>
      </c>
      <c r="Q16" s="129">
        <v>254692416.96000001</v>
      </c>
      <c r="S16" s="119"/>
      <c r="T16" s="119"/>
      <c r="U16" s="119"/>
      <c r="V16" s="119"/>
      <c r="W16" s="119"/>
      <c r="X16" s="120">
        <v>16000</v>
      </c>
      <c r="Y16" s="120">
        <v>16000</v>
      </c>
      <c r="Z16" s="120">
        <v>16000</v>
      </c>
      <c r="AA16" s="120">
        <v>16000</v>
      </c>
      <c r="AB16" s="120">
        <v>16000</v>
      </c>
      <c r="AC16" s="120">
        <v>16000</v>
      </c>
      <c r="AD16" s="120">
        <v>16000</v>
      </c>
      <c r="AE16" s="120">
        <v>16000</v>
      </c>
      <c r="AF16" s="120">
        <v>16000</v>
      </c>
      <c r="AG16" s="120">
        <v>16000</v>
      </c>
      <c r="AH16" s="120">
        <v>16000</v>
      </c>
      <c r="AI16" s="120">
        <v>16000</v>
      </c>
      <c r="AJ16" s="120">
        <v>16000</v>
      </c>
    </row>
    <row r="17" spans="1:36" x14ac:dyDescent="0.3">
      <c r="A17" s="90"/>
      <c r="B17" s="91">
        <v>10</v>
      </c>
      <c r="C17" s="92" t="s">
        <v>137</v>
      </c>
      <c r="D17" s="128">
        <v>174039818.25600001</v>
      </c>
      <c r="E17" s="128">
        <v>301386026.73599994</v>
      </c>
      <c r="F17" s="128">
        <v>352619088.98400003</v>
      </c>
      <c r="G17" s="128">
        <v>123101334.86399998</v>
      </c>
      <c r="H17" s="128">
        <v>386202306.23999995</v>
      </c>
      <c r="I17" s="128">
        <v>396814490.27999997</v>
      </c>
      <c r="J17" s="128">
        <v>320447361.60000002</v>
      </c>
      <c r="K17" s="128">
        <v>44571172.96800001</v>
      </c>
      <c r="L17" s="128">
        <v>63673104.239999995</v>
      </c>
      <c r="M17" s="128">
        <v>0</v>
      </c>
      <c r="N17" s="128">
        <v>0</v>
      </c>
      <c r="O17" s="128">
        <v>0</v>
      </c>
      <c r="P17" s="128">
        <v>0</v>
      </c>
      <c r="Q17" s="129">
        <v>2162854704.1679997</v>
      </c>
      <c r="S17" s="119"/>
      <c r="T17" s="119"/>
      <c r="U17" s="119"/>
      <c r="V17" s="119"/>
      <c r="W17" s="119"/>
      <c r="X17" s="120">
        <v>20000</v>
      </c>
      <c r="Y17" s="120">
        <v>20000</v>
      </c>
      <c r="Z17" s="120">
        <v>20000</v>
      </c>
      <c r="AA17" s="120">
        <v>20000</v>
      </c>
      <c r="AB17" s="120">
        <v>20000</v>
      </c>
      <c r="AC17" s="120">
        <v>20000</v>
      </c>
      <c r="AD17" s="120">
        <v>20000</v>
      </c>
      <c r="AE17" s="120">
        <v>20000</v>
      </c>
      <c r="AF17" s="120">
        <v>20000</v>
      </c>
      <c r="AG17" s="120">
        <v>20000</v>
      </c>
      <c r="AH17" s="120">
        <v>20000</v>
      </c>
      <c r="AI17" s="120">
        <v>20000</v>
      </c>
      <c r="AJ17" s="120">
        <v>20000</v>
      </c>
    </row>
    <row r="18" spans="1:36" x14ac:dyDescent="0.3">
      <c r="A18" s="90"/>
      <c r="B18" s="91">
        <v>11</v>
      </c>
      <c r="C18" s="92" t="s">
        <v>138</v>
      </c>
      <c r="D18" s="128">
        <v>0</v>
      </c>
      <c r="E18" s="128">
        <v>0</v>
      </c>
      <c r="F18" s="128">
        <v>0</v>
      </c>
      <c r="G18" s="128">
        <v>57305793.815999992</v>
      </c>
      <c r="H18" s="128">
        <v>0</v>
      </c>
      <c r="I18" s="128">
        <v>0</v>
      </c>
      <c r="J18" s="128">
        <v>0</v>
      </c>
      <c r="K18" s="128">
        <v>0</v>
      </c>
      <c r="L18" s="128">
        <v>72587338.8336</v>
      </c>
      <c r="M18" s="128">
        <v>53485407.5616</v>
      </c>
      <c r="N18" s="128">
        <v>42024248.7984</v>
      </c>
      <c r="O18" s="128">
        <v>0</v>
      </c>
      <c r="P18" s="128">
        <v>64946566.3248</v>
      </c>
      <c r="Q18" s="129">
        <v>290349355.3344</v>
      </c>
      <c r="S18" s="119"/>
      <c r="T18" s="119"/>
      <c r="U18" s="119"/>
      <c r="V18" s="119"/>
      <c r="W18" s="119"/>
      <c r="X18" s="120">
        <v>18000</v>
      </c>
      <c r="Y18" s="120">
        <v>18000</v>
      </c>
      <c r="Z18" s="120">
        <v>18000</v>
      </c>
      <c r="AA18" s="120">
        <v>18000</v>
      </c>
      <c r="AB18" s="120">
        <v>18000</v>
      </c>
      <c r="AC18" s="120">
        <v>18000</v>
      </c>
      <c r="AD18" s="120">
        <v>18000</v>
      </c>
      <c r="AE18" s="120">
        <v>18000</v>
      </c>
      <c r="AF18" s="120">
        <v>18000</v>
      </c>
      <c r="AG18" s="120">
        <v>18000</v>
      </c>
      <c r="AH18" s="120">
        <v>18000</v>
      </c>
      <c r="AI18" s="120">
        <v>18000</v>
      </c>
      <c r="AJ18" s="120">
        <v>18000</v>
      </c>
    </row>
    <row r="19" spans="1:36" x14ac:dyDescent="0.3">
      <c r="A19" s="90"/>
      <c r="B19" s="91">
        <v>12</v>
      </c>
      <c r="C19" s="92" t="s">
        <v>139</v>
      </c>
      <c r="D19" s="128">
        <v>0</v>
      </c>
      <c r="E19" s="128">
        <v>0</v>
      </c>
      <c r="F19" s="128">
        <v>0</v>
      </c>
      <c r="G19" s="128">
        <v>875766713.8499999</v>
      </c>
      <c r="H19" s="128">
        <v>0</v>
      </c>
      <c r="I19" s="128">
        <v>0</v>
      </c>
      <c r="J19" s="128">
        <v>0</v>
      </c>
      <c r="K19" s="128">
        <v>0</v>
      </c>
      <c r="L19" s="128">
        <v>0</v>
      </c>
      <c r="M19" s="128">
        <v>0</v>
      </c>
      <c r="N19" s="128">
        <v>0</v>
      </c>
      <c r="O19" s="128">
        <v>0</v>
      </c>
      <c r="P19" s="128">
        <v>0</v>
      </c>
      <c r="Q19" s="129">
        <v>875766713.8499999</v>
      </c>
      <c r="S19" s="119"/>
      <c r="T19" s="119"/>
      <c r="U19" s="119"/>
      <c r="V19" s="119"/>
      <c r="W19" s="119"/>
      <c r="X19" s="120">
        <v>35000</v>
      </c>
      <c r="Y19" s="120">
        <v>35000</v>
      </c>
      <c r="Z19" s="120">
        <v>35000</v>
      </c>
      <c r="AA19" s="120">
        <v>35000</v>
      </c>
      <c r="AB19" s="120">
        <v>35000</v>
      </c>
      <c r="AC19" s="120">
        <v>35000</v>
      </c>
      <c r="AD19" s="120">
        <v>35000</v>
      </c>
      <c r="AE19" s="120">
        <v>35000</v>
      </c>
      <c r="AF19" s="120">
        <v>35000</v>
      </c>
      <c r="AG19" s="120">
        <v>35000</v>
      </c>
      <c r="AH19" s="120">
        <v>35000</v>
      </c>
      <c r="AI19" s="120">
        <v>35000</v>
      </c>
      <c r="AJ19" s="120">
        <v>35000</v>
      </c>
    </row>
    <row r="20" spans="1:36" x14ac:dyDescent="0.3">
      <c r="A20" s="90"/>
      <c r="B20" s="91">
        <v>13</v>
      </c>
      <c r="C20" s="95" t="s">
        <v>140</v>
      </c>
      <c r="D20" s="128">
        <v>0</v>
      </c>
      <c r="E20" s="128">
        <v>0</v>
      </c>
      <c r="F20" s="128">
        <v>0</v>
      </c>
      <c r="G20" s="128">
        <v>573057938.16000009</v>
      </c>
      <c r="H20" s="128">
        <v>0</v>
      </c>
      <c r="I20" s="128">
        <v>0</v>
      </c>
      <c r="J20" s="128">
        <v>0</v>
      </c>
      <c r="K20" s="128">
        <v>339589889.28000009</v>
      </c>
      <c r="L20" s="128">
        <v>220733428.03200001</v>
      </c>
      <c r="M20" s="128">
        <v>152815450.176</v>
      </c>
      <c r="N20" s="128">
        <v>118856461.248</v>
      </c>
      <c r="O20" s="128">
        <v>169794944.64000005</v>
      </c>
      <c r="P20" s="128">
        <v>169794944.64000005</v>
      </c>
      <c r="Q20" s="129">
        <v>1744643056.1760004</v>
      </c>
      <c r="S20" s="119"/>
      <c r="T20" s="119"/>
      <c r="U20" s="119"/>
      <c r="V20" s="119"/>
      <c r="W20" s="119"/>
      <c r="X20" s="120">
        <v>40000</v>
      </c>
      <c r="Y20" s="120">
        <v>40000</v>
      </c>
      <c r="Z20" s="120">
        <v>40000</v>
      </c>
      <c r="AA20" s="120">
        <v>40000</v>
      </c>
      <c r="AB20" s="120">
        <v>40000</v>
      </c>
      <c r="AC20" s="120">
        <v>40000</v>
      </c>
      <c r="AD20" s="120">
        <v>40000</v>
      </c>
      <c r="AE20" s="120">
        <v>40000</v>
      </c>
      <c r="AF20" s="120">
        <v>40000</v>
      </c>
      <c r="AG20" s="120">
        <v>40000</v>
      </c>
      <c r="AH20" s="120">
        <v>40000</v>
      </c>
      <c r="AI20" s="120">
        <v>40000</v>
      </c>
      <c r="AJ20" s="120">
        <v>40000</v>
      </c>
    </row>
    <row r="21" spans="1:36" x14ac:dyDescent="0.3">
      <c r="A21" s="90"/>
      <c r="B21" s="91">
        <v>14</v>
      </c>
      <c r="C21" s="95" t="s">
        <v>141</v>
      </c>
      <c r="D21" s="128">
        <v>0</v>
      </c>
      <c r="E21" s="128">
        <v>0</v>
      </c>
      <c r="F21" s="128">
        <v>0</v>
      </c>
      <c r="G21" s="128">
        <v>95716800.000000015</v>
      </c>
      <c r="H21" s="128">
        <v>95716800.000000015</v>
      </c>
      <c r="I21" s="128">
        <v>47858400.000000007</v>
      </c>
      <c r="J21" s="128">
        <v>0</v>
      </c>
      <c r="K21" s="128">
        <v>100502639.99999999</v>
      </c>
      <c r="L21" s="128">
        <v>76573440</v>
      </c>
      <c r="M21" s="128">
        <v>76573440</v>
      </c>
      <c r="N21" s="128">
        <v>95716800.000000015</v>
      </c>
      <c r="O21" s="128">
        <v>95716800.000000015</v>
      </c>
      <c r="P21" s="128">
        <v>102895560</v>
      </c>
      <c r="Q21" s="129">
        <v>787270680</v>
      </c>
      <c r="S21" s="119"/>
      <c r="T21" s="119"/>
      <c r="U21" s="119"/>
      <c r="V21" s="119"/>
      <c r="W21" s="119"/>
      <c r="X21" s="120">
        <v>23000</v>
      </c>
      <c r="Y21" s="120">
        <v>23000</v>
      </c>
      <c r="Z21" s="120">
        <v>23000</v>
      </c>
      <c r="AA21" s="120">
        <v>23000</v>
      </c>
      <c r="AB21" s="120">
        <v>23000</v>
      </c>
      <c r="AC21" s="120">
        <v>23000</v>
      </c>
      <c r="AD21" s="120">
        <v>23000</v>
      </c>
      <c r="AE21" s="120">
        <v>23000</v>
      </c>
      <c r="AF21" s="120">
        <v>23000</v>
      </c>
      <c r="AG21" s="120">
        <v>23000</v>
      </c>
      <c r="AH21" s="120">
        <v>23000</v>
      </c>
      <c r="AI21" s="120">
        <v>23000</v>
      </c>
      <c r="AJ21" s="120">
        <v>23000</v>
      </c>
    </row>
    <row r="22" spans="1:36" x14ac:dyDescent="0.3">
      <c r="A22" s="90"/>
      <c r="B22" s="91">
        <v>15</v>
      </c>
      <c r="C22" s="92" t="s">
        <v>142</v>
      </c>
      <c r="D22" s="128">
        <v>0</v>
      </c>
      <c r="E22" s="128">
        <v>2559658790.4480009</v>
      </c>
      <c r="F22" s="128">
        <v>1803319743.4560001</v>
      </c>
      <c r="G22" s="128">
        <v>2035022400</v>
      </c>
      <c r="H22" s="128">
        <v>1719423635.3279998</v>
      </c>
      <c r="I22" s="128">
        <v>2035041127.1999998</v>
      </c>
      <c r="J22" s="128">
        <v>1884723885.5040002</v>
      </c>
      <c r="K22" s="128">
        <v>749088000</v>
      </c>
      <c r="L22" s="128">
        <v>1498176000</v>
      </c>
      <c r="M22" s="128">
        <v>1498176000</v>
      </c>
      <c r="N22" s="128">
        <v>0</v>
      </c>
      <c r="O22" s="128">
        <v>0</v>
      </c>
      <c r="P22" s="128">
        <v>0</v>
      </c>
      <c r="Q22" s="129">
        <v>15782629581.936001</v>
      </c>
      <c r="S22" s="119"/>
      <c r="T22" s="119"/>
      <c r="U22" s="119"/>
      <c r="V22" s="119"/>
      <c r="W22" s="119"/>
      <c r="X22" s="120">
        <v>120000</v>
      </c>
      <c r="Y22" s="120">
        <v>120000</v>
      </c>
      <c r="Z22" s="120">
        <v>120000</v>
      </c>
      <c r="AA22" s="120">
        <v>120000</v>
      </c>
      <c r="AB22" s="120">
        <v>120000</v>
      </c>
      <c r="AC22" s="120">
        <v>120000</v>
      </c>
      <c r="AD22" s="120">
        <v>120000</v>
      </c>
      <c r="AE22" s="120">
        <v>120000</v>
      </c>
      <c r="AF22" s="120">
        <v>120000</v>
      </c>
      <c r="AG22" s="120">
        <v>120000</v>
      </c>
      <c r="AH22" s="120">
        <v>120000</v>
      </c>
      <c r="AI22" s="120">
        <v>120000</v>
      </c>
      <c r="AJ22" s="120">
        <v>120000</v>
      </c>
    </row>
    <row r="23" spans="1:36" x14ac:dyDescent="0.3">
      <c r="A23" s="97"/>
      <c r="B23" s="98"/>
      <c r="C23" s="99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</row>
    <row r="24" spans="1:36" x14ac:dyDescent="0.3">
      <c r="B24" t="s">
        <v>156</v>
      </c>
    </row>
    <row r="25" spans="1:36" x14ac:dyDescent="0.3">
      <c r="A25" s="143"/>
      <c r="B25" s="143"/>
      <c r="C25" s="143"/>
      <c r="Q25" s="143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</row>
    <row r="26" spans="1:36" x14ac:dyDescent="0.3">
      <c r="A26" s="143"/>
      <c r="B26" s="143"/>
      <c r="C26" s="143"/>
      <c r="Q26" s="145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</row>
    <row r="27" spans="1:36" x14ac:dyDescent="0.3">
      <c r="A27" s="143"/>
      <c r="B27" s="143"/>
      <c r="C27" s="143"/>
      <c r="Q27" s="145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6" x14ac:dyDescent="0.3">
      <c r="A28" s="143"/>
      <c r="B28" s="143"/>
      <c r="C28" s="143"/>
      <c r="Q28" s="145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</row>
    <row r="29" spans="1:36" x14ac:dyDescent="0.3">
      <c r="A29" s="143"/>
      <c r="B29" s="143"/>
      <c r="C29" s="143"/>
      <c r="Q29" s="145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</row>
    <row r="30" spans="1:36" x14ac:dyDescent="0.3">
      <c r="A30" s="143"/>
      <c r="B30" s="143"/>
      <c r="C30" s="143"/>
      <c r="Q30" s="145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</row>
    <row r="31" spans="1:36" x14ac:dyDescent="0.3">
      <c r="A31" s="143"/>
      <c r="B31" s="143"/>
      <c r="C31" s="143"/>
      <c r="Q31" s="145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</row>
    <row r="32" spans="1:36" x14ac:dyDescent="0.3">
      <c r="A32" s="143"/>
      <c r="B32" s="143"/>
      <c r="C32" s="143"/>
      <c r="Q32" s="145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</row>
    <row r="33" spans="1:31" x14ac:dyDescent="0.3">
      <c r="A33" s="143"/>
      <c r="B33" s="143"/>
      <c r="C33" s="143"/>
      <c r="Q33" s="145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</row>
    <row r="34" spans="1:31" x14ac:dyDescent="0.3">
      <c r="A34" s="143"/>
      <c r="B34" s="143"/>
      <c r="C34" s="143"/>
      <c r="Q34" s="145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</row>
    <row r="35" spans="1:31" x14ac:dyDescent="0.3">
      <c r="A35" s="143"/>
      <c r="B35" s="143"/>
      <c r="C35" s="143"/>
      <c r="D35" s="123">
        <v>0</v>
      </c>
      <c r="E35" s="123">
        <v>0</v>
      </c>
      <c r="F35" s="123">
        <v>0</v>
      </c>
      <c r="G35" s="123">
        <v>25021.906109999996</v>
      </c>
      <c r="H35" s="123">
        <v>0</v>
      </c>
      <c r="I35" s="123">
        <v>0</v>
      </c>
      <c r="J35" s="123">
        <v>0</v>
      </c>
      <c r="K35" s="123">
        <v>0</v>
      </c>
      <c r="L35" s="123">
        <v>0</v>
      </c>
      <c r="M35" s="123">
        <v>0</v>
      </c>
      <c r="N35" s="123">
        <v>0</v>
      </c>
      <c r="O35" s="123">
        <v>0</v>
      </c>
      <c r="P35" s="123">
        <v>0</v>
      </c>
      <c r="Q35" s="145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</row>
    <row r="36" spans="1:31" x14ac:dyDescent="0.3">
      <c r="A36" s="143"/>
      <c r="B36" s="143"/>
      <c r="C36" s="143"/>
      <c r="D36" s="123">
        <v>0</v>
      </c>
      <c r="E36" s="123">
        <v>0</v>
      </c>
      <c r="F36" s="123">
        <v>0</v>
      </c>
      <c r="G36" s="123">
        <v>14326.448454000001</v>
      </c>
      <c r="H36" s="123">
        <v>0</v>
      </c>
      <c r="I36" s="123">
        <v>0</v>
      </c>
      <c r="J36" s="123">
        <v>0</v>
      </c>
      <c r="K36" s="123">
        <v>8489.7472320000015</v>
      </c>
      <c r="L36" s="123">
        <v>5518.3357008000003</v>
      </c>
      <c r="M36" s="123">
        <v>3820.3862544000003</v>
      </c>
      <c r="N36" s="123">
        <v>2971.4115311999999</v>
      </c>
      <c r="O36" s="123">
        <v>4244.8736160000008</v>
      </c>
      <c r="P36" s="123">
        <v>4244.8736160000008</v>
      </c>
      <c r="Q36" s="145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</row>
    <row r="37" spans="1:31" x14ac:dyDescent="0.3">
      <c r="A37" s="143"/>
      <c r="B37" s="143"/>
      <c r="C37" s="143"/>
      <c r="D37" s="123">
        <v>0</v>
      </c>
      <c r="E37" s="123">
        <v>0</v>
      </c>
      <c r="F37" s="123">
        <v>0</v>
      </c>
      <c r="G37" s="123">
        <v>4161.6000000000004</v>
      </c>
      <c r="H37" s="123">
        <v>4161.6000000000004</v>
      </c>
      <c r="I37" s="123">
        <v>2080.8000000000002</v>
      </c>
      <c r="J37" s="123">
        <v>0</v>
      </c>
      <c r="K37" s="123">
        <v>4369.6799999999994</v>
      </c>
      <c r="L37" s="123">
        <v>3329.28</v>
      </c>
      <c r="M37" s="123">
        <v>3329.28</v>
      </c>
      <c r="N37" s="123">
        <v>4161.6000000000004</v>
      </c>
      <c r="O37" s="123">
        <v>4161.6000000000004</v>
      </c>
      <c r="P37" s="123">
        <v>4473.72</v>
      </c>
      <c r="Q37" s="145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</row>
    <row r="38" spans="1:31" x14ac:dyDescent="0.3">
      <c r="A38" s="143"/>
      <c r="B38" s="143"/>
      <c r="C38" s="143"/>
      <c r="D38" s="123">
        <v>0</v>
      </c>
      <c r="E38" s="123">
        <v>21330.489920400007</v>
      </c>
      <c r="F38" s="123">
        <v>15027.6645288</v>
      </c>
      <c r="G38" s="123">
        <v>16958.52</v>
      </c>
      <c r="H38" s="123">
        <v>14328.530294399998</v>
      </c>
      <c r="I38" s="123">
        <v>16958.676059999998</v>
      </c>
      <c r="J38" s="123">
        <v>15706.032379200002</v>
      </c>
      <c r="K38" s="123">
        <v>6242.4</v>
      </c>
      <c r="L38" s="123">
        <v>12484.8</v>
      </c>
      <c r="M38" s="123">
        <v>12484.8</v>
      </c>
      <c r="N38" s="123">
        <v>0</v>
      </c>
      <c r="O38" s="123">
        <v>0</v>
      </c>
      <c r="P38" s="123">
        <v>0</v>
      </c>
      <c r="Q38" s="145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</row>
    <row r="39" spans="1:31" x14ac:dyDescent="0.3">
      <c r="A39" s="143"/>
      <c r="B39" s="143"/>
      <c r="C39" s="143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45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</row>
    <row r="40" spans="1:31" x14ac:dyDescent="0.3">
      <c r="A40" s="143"/>
      <c r="B40" s="143"/>
      <c r="C40" s="143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5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</row>
    <row r="41" spans="1:31" x14ac:dyDescent="0.3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</row>
    <row r="42" spans="1:31" x14ac:dyDescent="0.3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</row>
    <row r="43" spans="1:31" x14ac:dyDescent="0.3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</row>
    <row r="44" spans="1:31" x14ac:dyDescent="0.3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</row>
    <row r="45" spans="1:31" x14ac:dyDescent="0.3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</row>
    <row r="46" spans="1:31" x14ac:dyDescent="0.3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</row>
    <row r="47" spans="1:31" x14ac:dyDescent="0.3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</row>
    <row r="48" spans="1:31" x14ac:dyDescent="0.3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</row>
    <row r="49" spans="1:17" x14ac:dyDescent="0.3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</row>
    <row r="50" spans="1:17" x14ac:dyDescent="0.3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</row>
    <row r="51" spans="1:17" x14ac:dyDescent="0.3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</row>
    <row r="52" spans="1:17" x14ac:dyDescent="0.3">
      <c r="A52" s="143"/>
      <c r="B52" s="143"/>
      <c r="C52" s="143"/>
      <c r="D52" s="107">
        <v>0</v>
      </c>
      <c r="E52" s="107">
        <v>0</v>
      </c>
      <c r="F52" s="107">
        <v>0</v>
      </c>
      <c r="G52" s="107">
        <v>3608.1425736000001</v>
      </c>
      <c r="H52" s="107">
        <v>0</v>
      </c>
      <c r="I52" s="107">
        <v>0</v>
      </c>
      <c r="J52" s="107">
        <v>0</v>
      </c>
      <c r="K52" s="107">
        <v>2865.2896908000007</v>
      </c>
      <c r="L52" s="107">
        <v>3183.6552119999997</v>
      </c>
      <c r="M52" s="107">
        <v>2653.0460100000005</v>
      </c>
      <c r="N52" s="107">
        <v>3183.6552119999997</v>
      </c>
      <c r="O52" s="107">
        <v>2971.4115311999999</v>
      </c>
      <c r="P52" s="107">
        <v>2122.4368080000004</v>
      </c>
      <c r="Q52" s="143"/>
    </row>
    <row r="53" spans="1:17" x14ac:dyDescent="0.3">
      <c r="A53" s="143"/>
      <c r="B53" s="143"/>
      <c r="C53" s="143"/>
      <c r="D53" s="121">
        <v>16979.494463999999</v>
      </c>
      <c r="E53" s="121">
        <v>18032.593586400002</v>
      </c>
      <c r="F53" s="121">
        <v>17820.3499056</v>
      </c>
      <c r="G53" s="121">
        <v>0</v>
      </c>
      <c r="H53" s="121">
        <v>23024.379725999999</v>
      </c>
      <c r="I53" s="121">
        <v>26486.793471600002</v>
      </c>
      <c r="J53" s="121">
        <v>24620.266972799996</v>
      </c>
      <c r="K53" s="121">
        <v>7216.2851472000002</v>
      </c>
      <c r="L53" s="121">
        <v>7110.1633068000001</v>
      </c>
      <c r="M53" s="121">
        <v>0</v>
      </c>
      <c r="N53" s="121">
        <v>0</v>
      </c>
      <c r="O53" s="121">
        <v>10404</v>
      </c>
      <c r="P53" s="121">
        <v>20808</v>
      </c>
      <c r="Q53" s="143"/>
    </row>
    <row r="54" spans="1:17" x14ac:dyDescent="0.3">
      <c r="D54" s="121">
        <v>5202</v>
      </c>
      <c r="E54" s="121">
        <v>3121.2</v>
      </c>
      <c r="F54" s="121">
        <v>0</v>
      </c>
      <c r="G54" s="121">
        <v>18669.324628800001</v>
      </c>
      <c r="H54" s="121">
        <v>0</v>
      </c>
      <c r="I54" s="121">
        <v>0</v>
      </c>
      <c r="J54" s="121">
        <v>5202</v>
      </c>
      <c r="K54" s="121">
        <v>10293.818518799999</v>
      </c>
      <c r="L54" s="121">
        <v>10612.184040000002</v>
      </c>
      <c r="M54" s="121">
        <v>7345.2552120000009</v>
      </c>
      <c r="N54" s="121">
        <v>6970.68</v>
      </c>
      <c r="O54" s="121">
        <v>3183.6552119999997</v>
      </c>
      <c r="P54" s="121">
        <v>3714.2644139999998</v>
      </c>
    </row>
    <row r="55" spans="1:17" x14ac:dyDescent="0.3">
      <c r="D55" s="121">
        <v>4244.8736160000008</v>
      </c>
      <c r="E55" s="121">
        <v>15804.034938000001</v>
      </c>
      <c r="F55" s="121">
        <v>20052.968194800003</v>
      </c>
      <c r="G55" s="121">
        <v>0</v>
      </c>
      <c r="H55" s="121">
        <v>19942.786713599999</v>
      </c>
      <c r="I55" s="121">
        <v>23607.008928000003</v>
      </c>
      <c r="J55" s="121">
        <v>24197.861451600002</v>
      </c>
      <c r="K55" s="121">
        <v>20808</v>
      </c>
      <c r="L55" s="121">
        <v>5202</v>
      </c>
      <c r="M55" s="121">
        <v>0</v>
      </c>
      <c r="N55" s="121">
        <v>10404</v>
      </c>
      <c r="O55" s="121">
        <v>15606</v>
      </c>
      <c r="P55" s="121">
        <v>0</v>
      </c>
    </row>
    <row r="56" spans="1:17" x14ac:dyDescent="0.3">
      <c r="D56" s="121">
        <v>0</v>
      </c>
      <c r="E56" s="121">
        <v>0</v>
      </c>
      <c r="F56" s="121">
        <v>0</v>
      </c>
      <c r="G56" s="121">
        <v>12734.620847999999</v>
      </c>
      <c r="H56" s="121">
        <v>0</v>
      </c>
      <c r="I56" s="121">
        <v>0</v>
      </c>
      <c r="J56" s="121">
        <v>0</v>
      </c>
      <c r="K56" s="121">
        <v>10824.4277208</v>
      </c>
      <c r="L56" s="121">
        <v>14008.082932799998</v>
      </c>
      <c r="M56" s="121">
        <v>7959.1380300000001</v>
      </c>
      <c r="N56" s="121">
        <v>25893.729057599998</v>
      </c>
      <c r="O56" s="121">
        <v>4244.8736160000008</v>
      </c>
      <c r="P56" s="121">
        <v>2653.0460100000005</v>
      </c>
    </row>
    <row r="57" spans="1:17" x14ac:dyDescent="0.3">
      <c r="D57" s="121">
        <v>0</v>
      </c>
      <c r="E57" s="121">
        <v>0</v>
      </c>
      <c r="F57" s="121">
        <v>0</v>
      </c>
      <c r="G57" s="121">
        <v>4032.6299352000001</v>
      </c>
      <c r="H57" s="121">
        <v>0</v>
      </c>
      <c r="I57" s="121">
        <v>0</v>
      </c>
      <c r="J57" s="121">
        <v>0</v>
      </c>
      <c r="K57" s="121">
        <v>4032.6299352000001</v>
      </c>
      <c r="L57" s="121">
        <v>3183.6552119999997</v>
      </c>
      <c r="M57" s="121">
        <v>2971.4115311999999</v>
      </c>
      <c r="N57" s="121">
        <v>3926.5080948000004</v>
      </c>
      <c r="O57" s="121">
        <v>3714.2644139999998</v>
      </c>
      <c r="P57" s="121">
        <v>3183.6552119999997</v>
      </c>
    </row>
    <row r="58" spans="1:17" x14ac:dyDescent="0.3">
      <c r="D58" s="121">
        <v>0</v>
      </c>
      <c r="E58" s="121">
        <v>0</v>
      </c>
      <c r="F58" s="121">
        <v>0</v>
      </c>
      <c r="G58" s="121">
        <v>0</v>
      </c>
      <c r="H58" s="121">
        <v>0</v>
      </c>
      <c r="I58" s="121">
        <v>0</v>
      </c>
      <c r="J58" s="121">
        <v>0</v>
      </c>
      <c r="K58" s="121">
        <v>3183.6552119999997</v>
      </c>
      <c r="L58" s="121">
        <v>2440.8023291999998</v>
      </c>
      <c r="M58" s="121">
        <v>3714.2644139999998</v>
      </c>
      <c r="N58" s="121">
        <v>3183.6552119999997</v>
      </c>
      <c r="O58" s="121">
        <v>4244.8736160000008</v>
      </c>
      <c r="P58" s="121">
        <v>3183.6552119999997</v>
      </c>
    </row>
    <row r="59" spans="1:17" x14ac:dyDescent="0.3">
      <c r="D59" s="121">
        <v>0</v>
      </c>
      <c r="E59" s="121">
        <v>0</v>
      </c>
      <c r="F59" s="121">
        <v>0</v>
      </c>
      <c r="G59" s="121">
        <v>0</v>
      </c>
      <c r="H59" s="121">
        <v>0</v>
      </c>
      <c r="I59" s="121">
        <v>0</v>
      </c>
      <c r="J59" s="121">
        <v>0</v>
      </c>
      <c r="K59" s="121">
        <v>0</v>
      </c>
      <c r="L59" s="121">
        <v>0</v>
      </c>
      <c r="M59" s="121">
        <v>0</v>
      </c>
      <c r="N59" s="121">
        <v>0</v>
      </c>
      <c r="O59" s="121">
        <v>0</v>
      </c>
      <c r="P59" s="121">
        <v>2440.8023291999998</v>
      </c>
    </row>
    <row r="60" spans="1:17" x14ac:dyDescent="0.3">
      <c r="D60" s="121">
        <v>0</v>
      </c>
      <c r="E60" s="121">
        <v>0</v>
      </c>
      <c r="F60" s="121">
        <v>0</v>
      </c>
      <c r="G60" s="121">
        <v>4457.117296800001</v>
      </c>
      <c r="H60" s="121">
        <v>0</v>
      </c>
      <c r="I60" s="121">
        <v>0</v>
      </c>
      <c r="J60" s="121">
        <v>0</v>
      </c>
      <c r="K60" s="121">
        <v>4457.117296800001</v>
      </c>
      <c r="L60" s="121">
        <v>3395.8988928000003</v>
      </c>
      <c r="M60" s="121">
        <v>0</v>
      </c>
      <c r="N60" s="121">
        <v>0</v>
      </c>
      <c r="O60" s="121">
        <v>0</v>
      </c>
      <c r="P60" s="121">
        <v>3608.1425736000001</v>
      </c>
    </row>
    <row r="61" spans="1:17" x14ac:dyDescent="0.3">
      <c r="D61" s="121">
        <v>8701.9909127999999</v>
      </c>
      <c r="E61" s="121">
        <v>15069.301336799997</v>
      </c>
      <c r="F61" s="121">
        <v>17630.954449200002</v>
      </c>
      <c r="G61" s="121">
        <v>6155.0667431999991</v>
      </c>
      <c r="H61" s="121">
        <v>19310.115311999998</v>
      </c>
      <c r="I61" s="121">
        <v>19840.724513999998</v>
      </c>
      <c r="J61" s="121">
        <v>16022.36808</v>
      </c>
      <c r="K61" s="121">
        <v>2228.5586484000005</v>
      </c>
      <c r="L61" s="121">
        <v>3183.6552119999997</v>
      </c>
      <c r="M61" s="121">
        <v>0</v>
      </c>
      <c r="N61" s="121">
        <v>0</v>
      </c>
      <c r="O61" s="121">
        <v>0</v>
      </c>
      <c r="P61" s="121">
        <v>0</v>
      </c>
    </row>
    <row r="62" spans="1:17" x14ac:dyDescent="0.3">
      <c r="D62" s="122">
        <v>0</v>
      </c>
      <c r="E62" s="122">
        <v>0</v>
      </c>
      <c r="F62" s="122">
        <v>0</v>
      </c>
      <c r="G62" s="122">
        <v>3183.6552119999997</v>
      </c>
      <c r="H62" s="122">
        <v>0</v>
      </c>
      <c r="I62" s="122">
        <v>0</v>
      </c>
      <c r="J62" s="122">
        <v>0</v>
      </c>
      <c r="K62" s="122">
        <v>0</v>
      </c>
      <c r="L62" s="122">
        <v>4032.6299352000001</v>
      </c>
      <c r="M62" s="122">
        <v>2971.4115311999999</v>
      </c>
      <c r="N62" s="122">
        <v>2334.6804888000001</v>
      </c>
      <c r="O62" s="122">
        <v>0</v>
      </c>
      <c r="P62" s="122">
        <v>3608.1425736000001</v>
      </c>
    </row>
    <row r="85" spans="6:34" x14ac:dyDescent="0.3"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6:34" x14ac:dyDescent="0.3"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V86"/>
      <c r="W86"/>
      <c r="X86"/>
      <c r="Y86"/>
      <c r="Z86"/>
      <c r="AA86"/>
      <c r="AB86"/>
      <c r="AC86"/>
      <c r="AD86"/>
      <c r="AE86"/>
      <c r="AF86"/>
      <c r="AG86"/>
      <c r="AH86"/>
    </row>
  </sheetData>
  <mergeCells count="7">
    <mergeCell ref="B6:C6"/>
    <mergeCell ref="A1:Q1"/>
    <mergeCell ref="A2:Q2"/>
    <mergeCell ref="A4:A5"/>
    <mergeCell ref="B4:C5"/>
    <mergeCell ref="D4:P4"/>
    <mergeCell ref="Q4:Q5"/>
  </mergeCells>
  <pageMargins left="0.7" right="0.7" top="0.75" bottom="0.75" header="0.3" footer="0.3"/>
  <pageSetup paperSize="10000" scale="86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RTP LAUT</vt:lpstr>
      <vt:lpstr>PRODUKSI LAUT</vt:lpstr>
      <vt:lpstr>NILAI PRODUKSI</vt:lpstr>
      <vt:lpstr>RTP PUD</vt:lpstr>
      <vt:lpstr>JUMLAH PRODUKSI PUD  </vt:lpstr>
      <vt:lpstr>NILAI PRODUKSI PUD </vt:lpstr>
      <vt:lpstr>'JUMLAH PRODUKSI PUD  '!Print_Area</vt:lpstr>
      <vt:lpstr>'NILAI PRODUKSI'!Print_Area</vt:lpstr>
      <vt:lpstr>'NILAI PRODUKSI PUD '!Print_Area</vt:lpstr>
      <vt:lpstr>'PRODUKSI LAUT'!Print_Area</vt:lpstr>
      <vt:lpstr>'RTP LAUT'!Print_Area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Fajar Muda Kurniawan</cp:lastModifiedBy>
  <cp:lastPrinted>2026-04-20T00:54:57Z</cp:lastPrinted>
  <dcterms:created xsi:type="dcterms:W3CDTF">2021-12-06T01:43:14Z</dcterms:created>
  <dcterms:modified xsi:type="dcterms:W3CDTF">2026-07-24T07:08:52Z</dcterms:modified>
</cp:coreProperties>
</file>