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5" windowWidth="9525" windowHeight="8040" tabRatio="695" activeTab="0"/>
  </bookViews>
  <sheets>
    <sheet name="P.050-2020 dan GAJI" sheetId="1" r:id="rId1"/>
    <sheet name="P.050-2020 dana" sheetId="2" r:id="rId2"/>
    <sheet name="Tabel T-VI.C.3" sheetId="3" r:id="rId3"/>
    <sheet name="2450" sheetId="4" r:id="rId4"/>
  </sheets>
  <definedNames>
    <definedName name="_xlnm.Print_Area" localSheetId="0">'P.050-2020 dan GAJI'!$A$1:$X$83</definedName>
    <definedName name="_xlnm.Print_Area" localSheetId="1">'P.050-2020 dana'!$A$1:$Y$82</definedName>
    <definedName name="_xlnm.Print_Titles" localSheetId="0">'P.050-2020 dan GAJI'!$6:$9</definedName>
    <definedName name="_xlnm.Print_Titles" localSheetId="1">'P.050-2020 dana'!$6:$9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5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3.799.542.000 YANG DI RPJMD</t>
        </r>
      </text>
    </comment>
  </commentList>
</comments>
</file>

<file path=xl/sharedStrings.xml><?xml version="1.0" encoding="utf-8"?>
<sst xmlns="http://schemas.openxmlformats.org/spreadsheetml/2006/main" count="1865" uniqueCount="492">
  <si>
    <t>12 bulan</t>
  </si>
  <si>
    <t>Penyediaan Jasa Komunikasi, Sumber daya air dan listrik.</t>
  </si>
  <si>
    <t>Kabupaten Tanjung Jabung Barat</t>
  </si>
  <si>
    <t>Kode</t>
  </si>
  <si>
    <t>Lokasi</t>
  </si>
  <si>
    <t>JUMLAH</t>
  </si>
  <si>
    <t>No.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</si>
  <si>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</si>
  <si>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</si>
  <si>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</si>
  <si>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</si>
  <si>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</si>
  <si>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</si>
  <si>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</si>
  <si>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</si>
  <si>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</si>
  <si>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</si>
  <si>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</si>
  <si>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</si>
  <si>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Tabel T-VI.C.3 </t>
  </si>
  <si>
    <t>Pencapaian Kinerja Pelayanan Badan Penanggulangan Bencana</t>
  </si>
  <si>
    <t>Indikator</t>
  </si>
  <si>
    <t>SPM/Standar Nasional</t>
  </si>
  <si>
    <t>IKK</t>
  </si>
  <si>
    <t>Target Renstra SKPD</t>
  </si>
  <si>
    <t>Realisasi Capaian dan Proyeksi</t>
  </si>
  <si>
    <t>Catatan Analisis</t>
  </si>
  <si>
    <t>Tahun 2016</t>
  </si>
  <si>
    <t>Tahun 2017</t>
  </si>
  <si>
    <t>Tahun 2018</t>
  </si>
  <si>
    <t>Tahun 2019</t>
  </si>
  <si>
    <t>Tahun 2020</t>
  </si>
  <si>
    <t>Tahun 2021</t>
  </si>
  <si>
    <t>(13)</t>
  </si>
  <si>
    <t>(14)</t>
  </si>
  <si>
    <t>(15)</t>
  </si>
  <si>
    <t>(16)</t>
  </si>
  <si>
    <t>(17)</t>
  </si>
  <si>
    <t>Standar IKK (PP 6/2008)</t>
  </si>
  <si>
    <t>1.</t>
  </si>
  <si>
    <t>SPM BENCANA</t>
  </si>
  <si>
    <t>a)</t>
  </si>
  <si>
    <t xml:space="preserve">Indeks resiko bencana kabupaten </t>
  </si>
  <si>
    <t>b)</t>
  </si>
  <si>
    <t xml:space="preserve">Jumlah jenis potensi bencana kabupaten </t>
  </si>
  <si>
    <t>Tersedianya Materai dan benda pos lainnya</t>
  </si>
  <si>
    <t>Tersedianya alat tulis kantor</t>
  </si>
  <si>
    <t>Tersedianya barang cetakan dan pengadaan</t>
  </si>
  <si>
    <t>Penyediaan Komponen Instalasi Penerangan Bangunan Kantor.</t>
  </si>
  <si>
    <t>Tersedianya jasa komunikasi sumber daya air dan listrik</t>
  </si>
  <si>
    <t>Tersedianya jasa kebersihan kantor</t>
  </si>
  <si>
    <t>Tersedianya komponen instalasi penerangan bangunan  kantor</t>
  </si>
  <si>
    <t>Tersedianya bahan bacaan dan peraturan perundang-undangan</t>
  </si>
  <si>
    <t xml:space="preserve">Terpenuhinya makan dan minum </t>
  </si>
  <si>
    <t>Kepala Pelaksana</t>
  </si>
  <si>
    <t>Badan Penanggulangan Bencana</t>
  </si>
  <si>
    <t>BPBD Kab. Tanjab Barat</t>
  </si>
  <si>
    <t>96,06%</t>
  </si>
  <si>
    <t>93,19%</t>
  </si>
  <si>
    <t>92,86%</t>
  </si>
  <si>
    <t>Kejadian</t>
  </si>
  <si>
    <t>28 Kali</t>
  </si>
  <si>
    <t>131 Kali</t>
  </si>
  <si>
    <t>124 Kali</t>
  </si>
  <si>
    <t>Drs. Zulfikri, M.AP</t>
  </si>
  <si>
    <t>NIP.19660528 199103 1 003</t>
  </si>
  <si>
    <t>Penataan Sistem Dasar Penanggulangan Bencana</t>
  </si>
  <si>
    <t>Penyusunan Regulasi Penanggulangan Bencana Kabupaten/ Kota</t>
  </si>
  <si>
    <t>Pelatihan Pencegahan dan Mitigasi Bencana Kabupaten/ Kota</t>
  </si>
  <si>
    <t>Pelayanan Informasi Rawan Bencana Kabupaten/ Kota</t>
  </si>
  <si>
    <t>Sosialisasi, Komunikasi, Informasi dan Edukasi (KIE) Rawan Bencana Kabupaten/Kota (Per Jenis Bencana)</t>
  </si>
  <si>
    <t>Penyusunan Rencana Penanggulangan Bencana Kabupaten/ Kota</t>
  </si>
  <si>
    <t>Pengendalian Operasi dan Penyediaan Sarana Prasarana Kesiapsiagaan Terhadap Bencana Kabupaten/ Kota</t>
  </si>
  <si>
    <t>Penyediaan Logistik Penyelamatan dan Evakuasi Korban Bencana Kabupaten/ Kota</t>
  </si>
  <si>
    <t>RENSTRA</t>
  </si>
  <si>
    <t>RENJA</t>
  </si>
  <si>
    <t>LAPORAN KINERJA</t>
  </si>
  <si>
    <t>SAKIP</t>
  </si>
  <si>
    <t>LAKIP</t>
  </si>
  <si>
    <t>LAPORAN EALUASI JABATAN ASN</t>
  </si>
  <si>
    <t xml:space="preserve">LAPORAN KEUANGAN </t>
  </si>
  <si>
    <t>PRA RKA DAN RKA</t>
  </si>
  <si>
    <t>Penyediaan Jasa Surat Menyurat</t>
  </si>
  <si>
    <t>Penyediaan Barang Cetakan dan Penggandaan</t>
  </si>
  <si>
    <t>Pakaian dinas  harian PDH</t>
  </si>
  <si>
    <t>Pakaian kerja lapangan Satgas TRC</t>
  </si>
  <si>
    <t>PROGRAM PENANGGULANGAN BENCANA</t>
  </si>
  <si>
    <t>Tujuan</t>
  </si>
  <si>
    <t>Sasaran</t>
  </si>
  <si>
    <t>Indikator Kinerja Tujuan, Sasaran, Program (Outcome) dan Kegiatan/Sub Kegiatan (Putput)</t>
  </si>
  <si>
    <t>Data Capaian pada Tahun Awal Perencanaan</t>
  </si>
  <si>
    <t>Target</t>
  </si>
  <si>
    <t>Rp</t>
  </si>
  <si>
    <t>Kondisi Kinerja pada Akhir perioede Renstra Perangkat Daerah</t>
  </si>
  <si>
    <t>Unit Kerja Perangkat Daerah Penanggung jawab</t>
  </si>
  <si>
    <t>Peningkatan Kemampuan SDM  yang menguasai teknologi dan rekayasa di bidang penanggulangan bencana</t>
  </si>
  <si>
    <t>Lancarnya administrasi perkantoran</t>
  </si>
  <si>
    <t>Tertibnya administrasi perkantoran</t>
  </si>
  <si>
    <t>Tersedianya dokumen pelaporan akuntabilitas kinerja SKPD</t>
  </si>
  <si>
    <t>Tersedianya jasa surat menyurat</t>
  </si>
  <si>
    <t xml:space="preserve"> Program/     Kegiatan/ Sub Kegiatan</t>
  </si>
  <si>
    <t>Terpenuhinya jasa komunikasi, sumber daya air dan listrik</t>
  </si>
  <si>
    <t>Tersedianya laporan keuangan</t>
  </si>
  <si>
    <t>Terpenuhinya alat tulis kantor</t>
  </si>
  <si>
    <t>Meningkatnya pelayanan keuangan</t>
  </si>
  <si>
    <t>Terpenuhinya barang cetak dan penggandaan</t>
  </si>
  <si>
    <t>Terpenuhinya bahan bacaan dan peraturan perundang-undangan</t>
  </si>
  <si>
    <t>Tersedianya bahan-bahan bacaan</t>
  </si>
  <si>
    <t xml:space="preserve">Pelaksanaan perjalanan dinas dalam dan luar daerah </t>
  </si>
  <si>
    <t>Terpenuhinya rapat koordinasai dan konsultasi dalam dan keluar daerah</t>
  </si>
  <si>
    <t xml:space="preserve">Terlaksananya kebutuhan pakaian dinas </t>
  </si>
  <si>
    <t>Meningkatnya kemampuan aparatur</t>
  </si>
  <si>
    <t>Terlaksananya Diklat untuk PNS</t>
  </si>
  <si>
    <t>2.03.</t>
  </si>
  <si>
    <t>2.02.</t>
  </si>
  <si>
    <t>2.04.</t>
  </si>
  <si>
    <t>2.01.</t>
  </si>
  <si>
    <t>Meningkatnya SDM masyarakat yang terampil dan tangguh terhadap bencana</t>
  </si>
  <si>
    <t>Terpenuhinya dokumen/profil kesiapsiagaan penanggulangan bencana kabupaten</t>
  </si>
  <si>
    <t>Terlaksananya operasi dan penyedian Sarana Prasarana kesiapsiagaan terhadap bencana</t>
  </si>
  <si>
    <t>Melaksanakan pemenuhan kebutuhan dan tata kelola logistik dan peralatan penanggulangan bencana</t>
  </si>
  <si>
    <t>Mewujudkan ketangguhan masyarakat dengan peningkatkan pengatahuan dan sumber daya melalui sistem yang  terintegrasi.</t>
  </si>
  <si>
    <t>Melindungi dari ancaman bencana dan dampak bencana secara terencana dan terpadu</t>
  </si>
  <si>
    <t>Mewujudkan masyarakat yang sehat sejahtera, aman,tenteram dan terhidar dari wabah penyakit</t>
  </si>
  <si>
    <t>Terlaksananya kajian pemantauan, dan penanganan penyelamatan secara terencana, terkoordinir dan terapadu pada kondisi darurat</t>
  </si>
  <si>
    <t>Mewujudkan Penanganan korban bencana secara tepat dan tanggap</t>
  </si>
  <si>
    <t>Mewujudkan penataan sistem dasar penanggulangan bencana</t>
  </si>
  <si>
    <t>Terselenggaranya efektivitas kinerja penyelenggaraan penanggulangan bencana</t>
  </si>
  <si>
    <t>6 dokumen</t>
  </si>
  <si>
    <t>4 orang</t>
  </si>
  <si>
    <t>30 dokumen</t>
  </si>
  <si>
    <t xml:space="preserve">Pelayanan Pencegahan dan Kesiapsiagaan Terhadap Bencana </t>
  </si>
  <si>
    <t>Mengurangi dampak resiko bencana.</t>
  </si>
  <si>
    <t>Target Kinerja Program dan Kerangka Pendanaan</t>
  </si>
  <si>
    <t>Tahun-1  (2021)</t>
  </si>
  <si>
    <t>Tahun-2  (2022)</t>
  </si>
  <si>
    <t>Rencana Program, Kegiatan dan Pendanaan Badan Penanggulangan Bencana</t>
  </si>
  <si>
    <t xml:space="preserve"> Kabupaten Tanjung Jabung Barat</t>
  </si>
  <si>
    <t>Tahun-3  (2023)</t>
  </si>
  <si>
    <t>Tahun-4  (2024)</t>
  </si>
  <si>
    <t>Tahun-5  (2025)</t>
  </si>
  <si>
    <t>Kab. Tanjab Barat</t>
  </si>
  <si>
    <t>94,18%</t>
  </si>
  <si>
    <t>75 Kali</t>
  </si>
  <si>
    <t>29 kali</t>
  </si>
  <si>
    <t>Tabel T-C-27</t>
  </si>
  <si>
    <t>Mewujudkan kondisi sosial yang tentram, tertib dan harmonis</t>
  </si>
  <si>
    <t>( Iku eselon II ) Menurunnya Indeks Risiko Bencana Kabupaten</t>
  </si>
  <si>
    <t>Persentase ketersediaan Informasi Rawan Bencana Kabupaten</t>
  </si>
  <si>
    <t>Persentase upaya peningkatan kapasitas penanggulangan Bencana Kabupaten</t>
  </si>
  <si>
    <t>Jumlah Desa</t>
  </si>
  <si>
    <t>Dokumen PRB</t>
  </si>
  <si>
    <t>2.'01.02</t>
  </si>
  <si>
    <t>Persentase Pelayanan Pencegahan dan Kesesiapsiagaan terhadap Bencana</t>
  </si>
  <si>
    <t>2.02.01</t>
  </si>
  <si>
    <t>2.02.02</t>
  </si>
  <si>
    <t>2.02.03</t>
  </si>
  <si>
    <t>2.02.04</t>
  </si>
  <si>
    <t>Pengelolaan Risiko Bencana Kabupaten/Kota</t>
  </si>
  <si>
    <t>2.02.05</t>
  </si>
  <si>
    <t>Penyediaan Peralatan Perlindungan dan Kesiapsiagaan terhadap Bencana</t>
  </si>
  <si>
    <t>Jumlah peralatan Perlindungan dan Kesiapsiagaan terhadap Bencana</t>
  </si>
  <si>
    <t>Jumlah Dokumen yang dikelola Pusdatin Kabupaten</t>
  </si>
  <si>
    <t>2.02.07</t>
  </si>
  <si>
    <t>2.02.08</t>
  </si>
  <si>
    <t>Persentase korban yang memperoleh pelayanan</t>
  </si>
  <si>
    <t>Pengembangan Kapasitas Tim Reaksi Cepat (TRC) Bencana Kabupaten/Kota</t>
  </si>
  <si>
    <t>Jumlah Satgas TRC</t>
  </si>
  <si>
    <t>2.02.09</t>
  </si>
  <si>
    <t>Penyusunan Rencana Kontijensi</t>
  </si>
  <si>
    <t>Dokumen Kontijensi</t>
  </si>
  <si>
    <t>Pelayanan Penyelamatan dan Evakuasi Korban Bencana</t>
  </si>
  <si>
    <t>2.03.02</t>
  </si>
  <si>
    <t>Persentase penyelamatan jiwa/harta dan lingkungan</t>
  </si>
  <si>
    <t>Persentase Ppenyelamatan dan Evakuasi Korban Bencana</t>
  </si>
  <si>
    <t>2.03.03</t>
  </si>
  <si>
    <t>2.03.04</t>
  </si>
  <si>
    <t>2.03.05</t>
  </si>
  <si>
    <t>Pencarian, Pertolongan dan Evakuasi Korban Bencana Kabuaten/ Kota</t>
  </si>
  <si>
    <t>Pesentase korban yang dievakuasi</t>
  </si>
  <si>
    <t>Respon Cepat Bencana Non Alam Epidemi/Wabah Penyakit</t>
  </si>
  <si>
    <t>Respon Cepat Darurat Bencana Kabupaten/Kota</t>
  </si>
  <si>
    <t>2.03.06</t>
  </si>
  <si>
    <t>Tersedianya Sistem Dasar Penanggulangan Bencana</t>
  </si>
  <si>
    <t>Terpenuhinya pembuatan leaflet, brosur dan baliho didaerah rawan bencana</t>
  </si>
  <si>
    <t>Tersedianya Leaflet, brosur dan baliho didaerah rawan bencana</t>
  </si>
  <si>
    <t xml:space="preserve">Memberikan Informasi Rawan Bencana </t>
  </si>
  <si>
    <t>Tersedianya dokumen rencana penanggulangan bencana kabupaten</t>
  </si>
  <si>
    <t>5 dokumen</t>
  </si>
  <si>
    <t>14 kali</t>
  </si>
  <si>
    <t>Tersedianya dokumen/profil kesiapsiagaan penanggulangan bencana kabupaten</t>
  </si>
  <si>
    <t>Penanganan Pasca Bencana Kabupaten/Kota</t>
  </si>
  <si>
    <t>Terlaksananya pertolongan korban bencana dan evakuasi secara cepat dan tanggap</t>
  </si>
  <si>
    <t>Terselenggaranya pemenuhan kebutuhan dan tata kelola logistik dan peralatan penanggulangan bencana</t>
  </si>
  <si>
    <t>Tersedianya dokumen penyusunan rencana kontijensi</t>
  </si>
  <si>
    <t>Terpenuhinya dokumen penyusunan kontijensi</t>
  </si>
  <si>
    <t>Tersedianya peralatan perlindungan dan kesiapsiagaan terhadap bencana</t>
  </si>
  <si>
    <t>Terenuhinya peralatan perlindungan dan kesiapsiagaan terhadap bencana</t>
  </si>
  <si>
    <t>Persentase penyediaan logistik korban bencana</t>
  </si>
  <si>
    <t>Terlaksanannya penyediaan logistik penyelamatan dan evakuasi korban bencana</t>
  </si>
  <si>
    <t>Memulihkan  logistik, penyelamatan dan evakuasi korban bencana</t>
  </si>
  <si>
    <t>Aktivasi Sistem Komando Penanganan Darurat Bencana</t>
  </si>
  <si>
    <t>Mewujudkan altivitas sistem komando penanganan darurata bencana</t>
  </si>
  <si>
    <t>Terlaksananya aktivitas sistem komando penanganan darurat bencana</t>
  </si>
  <si>
    <t>Mewujudkan efektivitas kinerja penyelenggaraan penanggulangan bencana</t>
  </si>
  <si>
    <t>2.04.01</t>
  </si>
  <si>
    <t>94,16%</t>
  </si>
  <si>
    <t>94,36%</t>
  </si>
  <si>
    <t>URUSAN PEMERINTAHAN WAJIB YANG TERKAIT PELAYANAN DASAR</t>
  </si>
  <si>
    <t>1 dokumen</t>
  </si>
  <si>
    <t>1 Dokumen</t>
  </si>
  <si>
    <t>5 desa</t>
  </si>
  <si>
    <t>30 Desa</t>
  </si>
  <si>
    <t>50 unit</t>
  </si>
  <si>
    <t>300 Unit</t>
  </si>
  <si>
    <t>2  kali</t>
  </si>
  <si>
    <t>Persentase Korban Bencana yang di Bantu</t>
  </si>
  <si>
    <t>Jumlah Dokumen Regulasi</t>
  </si>
  <si>
    <t>Tahun-6  (2026)</t>
  </si>
  <si>
    <t>PROGRAM PENUNJANG URUSAN PEMERINTAH DAERAH KABUPATEN/KOTA</t>
  </si>
  <si>
    <t>1.05.01.</t>
  </si>
  <si>
    <t>01.2.01</t>
  </si>
  <si>
    <t>.2.01.01</t>
  </si>
  <si>
    <t>Perencanaan, Penganggaran, dan Evaluasi Kinerja Perangkat Daerah</t>
  </si>
  <si>
    <t>Indikator Sasaran</t>
  </si>
  <si>
    <t>Meningkatnya Akuntabilitas Kinerja Internal Instansi dan SDM Kebencanaan</t>
  </si>
  <si>
    <t>Terlaksananya kualitas dokumen perencanaan dan laporan kinerja perangkat daerah</t>
  </si>
  <si>
    <t>Meningkatnya Implementasi akuntabilitas kinerja SKPD</t>
  </si>
  <si>
    <t>Penyusunan dokumen perencanaan perangkat daerah</t>
  </si>
  <si>
    <t>Tersusunya Laporan Capaian kinerja Ikhtisar realisasi kinerja perangkat daerah</t>
  </si>
  <si>
    <t>Jumlah dokumen</t>
  </si>
  <si>
    <t>.2.01.02</t>
  </si>
  <si>
    <t>Koordinasi dan penyusunan dokumen RKA-SKPD</t>
  </si>
  <si>
    <t>Tersusunya Laporan koordinasi dan dokumen RKA-SKPD</t>
  </si>
  <si>
    <t>-</t>
  </si>
  <si>
    <t>Koordinasi dan penyusunan dokumen perubahan RKA-SKPD</t>
  </si>
  <si>
    <t>Tersusunya Laporan koordinasi dan dokumen perubahan RKA-SKPD</t>
  </si>
  <si>
    <t>.2.01.03</t>
  </si>
  <si>
    <t>.2.01.04</t>
  </si>
  <si>
    <t>.2.01.05</t>
  </si>
  <si>
    <t>Tersusunya Laporan koordinasi dan dokumen DPA-SKPD</t>
  </si>
  <si>
    <t xml:space="preserve">Terlaksananya koordinasi dan penyusunan dokumen RKA-SKPD </t>
  </si>
  <si>
    <t xml:space="preserve">Terlaksananya koordinasi dan penyusunan dokumen perubahan RKA-SKPD </t>
  </si>
  <si>
    <t xml:space="preserve">Terlaksananya koordinasi dan penyusunan dokumen DPA-SKPD </t>
  </si>
  <si>
    <t xml:space="preserve">Terlaksananya koordinasi dan penyusunan dokumen perubahan DPA-SKPD </t>
  </si>
  <si>
    <t>Koordinasi dan penyusunan DPA-SKPD</t>
  </si>
  <si>
    <t>Koordinasi dan penyusunan perubahan DPA-SKPD</t>
  </si>
  <si>
    <t>Tersusunya Laporan koordinasi dan  perubahan DPA-SKPD</t>
  </si>
  <si>
    <t>Jumlah dokumen RKA-SKPD</t>
  </si>
  <si>
    <t>Jumlah dokumen perubahan RKA-SKPD</t>
  </si>
  <si>
    <t>Jumlah dokumen DPA-SKPD</t>
  </si>
  <si>
    <t>Jumlah dokumen perubahan DPA-SKPD</t>
  </si>
  <si>
    <t>4 dokumen</t>
  </si>
  <si>
    <t>.2.01.06</t>
  </si>
  <si>
    <t>Koordinasi dan penyusunan laporan capaian kinerja dan ihktisar realisasi kinerja SKPD</t>
  </si>
  <si>
    <t xml:space="preserve">Jumlah dokumen </t>
  </si>
  <si>
    <t>Tersusunnya laporan capaian kinerja ihktisar realisasi kinerja SKPD</t>
  </si>
  <si>
    <t>Tersedianya laporan capaian kinerja dan ihktisar realisasi kinerja SKPD</t>
  </si>
  <si>
    <t>24 dokumen</t>
  </si>
  <si>
    <t>.2.01.07</t>
  </si>
  <si>
    <t>Evaluasi kinerja perangkat daerah</t>
  </si>
  <si>
    <t>Tersedianya  dokumen perencanaan perangkat daerah</t>
  </si>
  <si>
    <t>Terlaksananya evaluasi kinerja perangkat daerah</t>
  </si>
  <si>
    <t>Tersusunnya laporan evaluasi kinerja perangkat daerah</t>
  </si>
  <si>
    <t>Administrasi Keuangan Perangkat Daerah</t>
  </si>
  <si>
    <t>Jumlah Kartu Inventaris</t>
  </si>
  <si>
    <t>Jumlah Dokumen</t>
  </si>
  <si>
    <t>Tersedianya Laporan Keuangan Tahunan OPD</t>
  </si>
  <si>
    <t>Terlaksananya laporan keuangan Tahunan OPD</t>
  </si>
  <si>
    <t>01.2.02.</t>
  </si>
  <si>
    <t>Penyediaan Administrasi Pelaksanaan Tugas ASN</t>
  </si>
  <si>
    <t>Jumlah ASN dibayarkan honorarium</t>
  </si>
  <si>
    <t>Terpenuhinya jasa administrasi keuangan</t>
  </si>
  <si>
    <t>Terlaksananya administrasi keuangan yang dibayarkan</t>
  </si>
  <si>
    <t>13 orang</t>
  </si>
  <si>
    <t>Laporan Keuangan Tahunan OPD yang tersusun</t>
  </si>
  <si>
    <t>78 orang</t>
  </si>
  <si>
    <t>Koordinasi dan penyusunan laporan keuangan akhir tahun SKPD</t>
  </si>
  <si>
    <t>Jumlah laporan keuangan</t>
  </si>
  <si>
    <t>Terlaksananya penyusunan  laporan keuangan bulan/ triwulan dan semesteran SKPD</t>
  </si>
  <si>
    <t>Koordinasi dan penyusunan laporan keuangan bulanan/ triwulan/ semesteran SKPD</t>
  </si>
  <si>
    <t>Tersusunnya  laporan keuangan bulanan/ triwulan dan semesteran SKPD</t>
  </si>
  <si>
    <t>Tersedianya  laporan keuangan bulanan/ triwulan dan semesteran SKPD</t>
  </si>
  <si>
    <t>Tersusunnya laporan keuangan akhir tahun SKPD</t>
  </si>
  <si>
    <t>Tersedianya laporan keuangan akhir tahunSKPD</t>
  </si>
  <si>
    <t>1 laporan</t>
  </si>
  <si>
    <t>Jumlah laporan keuangan akhir tahun SKPD</t>
  </si>
  <si>
    <t>6 laporan</t>
  </si>
  <si>
    <t>01.2.03.</t>
  </si>
  <si>
    <t>Administrasi Baarang Milik Daerah pada Perangkat Daerah</t>
  </si>
  <si>
    <t>2.03.01</t>
  </si>
  <si>
    <t>Penyusunan Perencanaan Kebutuhan Barang Milik Daerah SKPD</t>
  </si>
  <si>
    <t>Rekonsilidasi dan Penyusunan Laporan Barang Milik Daerah pada SKPD</t>
  </si>
  <si>
    <t>Jumlah laporan perencanaan kebutuhan barang BMD OPD</t>
  </si>
  <si>
    <t>Jumlah laporan BMD OPD</t>
  </si>
  <si>
    <t>Tersusunnya laporan kebutuhan barang milik daerah SKPD</t>
  </si>
  <si>
    <t>Tersedianya laporan kebutuhan barang milik daerah SKPD</t>
  </si>
  <si>
    <t>Terlaksananya perencanaan kebutuhan barang milik daerah SKPD</t>
  </si>
  <si>
    <t>Tersusunnya laporan rekonsilidasi barang milik daerah pada SKPD</t>
  </si>
  <si>
    <t>Tersedianya laoran rekonsilidasi barang milik daerah SKPD</t>
  </si>
  <si>
    <t>Terlaksananya rekonsilidasi dan penyusunan laporan barang milik daerah pada SKPD</t>
  </si>
  <si>
    <t>Administrasi Kepegawaian Perangkat Daerah</t>
  </si>
  <si>
    <t>Tingkat Kehadiran Pegawai/ ASN</t>
  </si>
  <si>
    <t>Pengadaan Pakaian Dinas beserta Atrubut Kelengkapan</t>
  </si>
  <si>
    <t>Tersedianya pakaian dinas beserta kelengkapannya</t>
  </si>
  <si>
    <t>Terpenuhinya pakaian dinas beserta perlengkapannya.</t>
  </si>
  <si>
    <t>Terlaksananya kebutuhan pakaian dinas beserta kelengkapannya</t>
  </si>
  <si>
    <t>92  steel</t>
  </si>
  <si>
    <t>92 Steel</t>
  </si>
  <si>
    <t>01.2.05.</t>
  </si>
  <si>
    <t>2.05.02</t>
  </si>
  <si>
    <t>2.05.09</t>
  </si>
  <si>
    <t>Pendidikan dan Pelatihan Pegawai berdasarkan Tugas dan Fungsi</t>
  </si>
  <si>
    <t>Jumlah Peserta Pendidikan dan Pelatihan</t>
  </si>
  <si>
    <t>24 Orang</t>
  </si>
  <si>
    <t>Administrasi Umum Perangkat Daerah</t>
  </si>
  <si>
    <t>Tingkat Pelayanan Administrasi Perkantoran</t>
  </si>
  <si>
    <t>Terlaksananya administrasi perkantoran</t>
  </si>
  <si>
    <t>Meningkatnya pelayanan administrasi perkantoran</t>
  </si>
  <si>
    <t>01.2.06.</t>
  </si>
  <si>
    <t>.2.06.01</t>
  </si>
  <si>
    <t>.2.06.02</t>
  </si>
  <si>
    <t>.2.06.04</t>
  </si>
  <si>
    <t>Terlaksannya penyediaan komponen instalasi penerangan bangunan  kantor</t>
  </si>
  <si>
    <t>Terpenuhinya penyediaan komponen listrik untuk penerangan bangunan kantor</t>
  </si>
  <si>
    <t>Penyediaan Peralatan dan Perlengkapan Kantor</t>
  </si>
  <si>
    <t>Penyediaan Bahan Logistik Kantor</t>
  </si>
  <si>
    <t>Terlaksananya rapat rutin SKPD dengan baik</t>
  </si>
  <si>
    <t>Tersedianyanya makan dan minum rapat</t>
  </si>
  <si>
    <t>Meningkatnya Pelayanan Administrasi Perkantoran</t>
  </si>
  <si>
    <t>Pelaksanaan pelayanan administrasi perkantoran</t>
  </si>
  <si>
    <t>.2.06.05</t>
  </si>
  <si>
    <t>.2.06.06</t>
  </si>
  <si>
    <t>Penyrdiaan Bahan Bacaan dan Peraturan Perundang-undangan</t>
  </si>
  <si>
    <t>Meningkatnya pengetahuan daya baca pegawai</t>
  </si>
  <si>
    <t>Meningkatnya barang cetakan dan penggandaan</t>
  </si>
  <si>
    <t>.2.06.09</t>
  </si>
  <si>
    <t>Penyelenggaraan Rapat Koordinasi dan Konsultasi SKPD</t>
  </si>
  <si>
    <t>Terlaksananya rapat koordinasi dan konsultasi dalam dan luar daerah</t>
  </si>
  <si>
    <t>Meningkatnya perjalanan dinas dalam dan luar daerah</t>
  </si>
  <si>
    <t>Pengadaan Barang Milik Daerah Penunjang Urusan Pemerintah Daerah</t>
  </si>
  <si>
    <t>01.2.07.</t>
  </si>
  <si>
    <t>Tersedianya pengadaan barang milik daerah</t>
  </si>
  <si>
    <t>Pelaksanaan pengadaan barang milik daerah</t>
  </si>
  <si>
    <t>Meningkatnya sarana dan prasarana perangkat daerah</t>
  </si>
  <si>
    <t>2.07.10</t>
  </si>
  <si>
    <t>Pengadaan Sarana dan Prasarana Pendukung Gedung kantor atau Bangunan Lainnya</t>
  </si>
  <si>
    <t>Tersedianya Pengadaan Sarana dan Prasarana Pendukung Gedung kantor atau Bangunan Lainnya</t>
  </si>
  <si>
    <t>Terlaksananya Pengadaan Sarana dan Prasarana Pendukung Gedung kantor atau Bangunan Lainnya</t>
  </si>
  <si>
    <t>Meningkatnya Pengadaan Sarana dan Prasarana Pendukung Gedung kantor atau Bangunan Lainnya</t>
  </si>
  <si>
    <t>Terpenuhinya pengadaan sarana dan prasarana peralatan gedung kantor</t>
  </si>
  <si>
    <t>Penyediaan Jasa Penunjang Urusan Pemerintahan Daerah</t>
  </si>
  <si>
    <t>Tersedianya Jasa Penunjang Urusan Pemerintahan Daerah</t>
  </si>
  <si>
    <t>Persentase Barang Milik Daerah Penujang Urusan Pemerintah Daerah</t>
  </si>
  <si>
    <t>01.2.08</t>
  </si>
  <si>
    <t>2.08.01</t>
  </si>
  <si>
    <t>Meningkatnya jasa surat menyurat materai dan benda pos lainnya</t>
  </si>
  <si>
    <t>Penyediaan jasa surat menyurat Materai dan benda pos lainnya</t>
  </si>
  <si>
    <t>2.08.02</t>
  </si>
  <si>
    <t>Meningkatnya jasa komunikasi, sumber daya air dan listrik</t>
  </si>
  <si>
    <t>2.08.03</t>
  </si>
  <si>
    <t>2.08.04</t>
  </si>
  <si>
    <t>Penyediaan Jasa Peralatan dan Perlengkapan Kantor</t>
  </si>
  <si>
    <t>Tersedianya Jasa Peralatan dan Perlengkapan Kantor</t>
  </si>
  <si>
    <t>Pelaksanaan  Jasa Peralatan dan Perlengkapan Kantor</t>
  </si>
  <si>
    <t>Terpenuhinya  Jasa Peralatan dan Perlengkapan Kantor</t>
  </si>
  <si>
    <t>Meningkatnya Jasa Peralatan dan perlengkapan kantor</t>
  </si>
  <si>
    <t>Penyediaan Jasa pelayanan umum kantor</t>
  </si>
  <si>
    <t>Terpenuhinya jasa pelayanan kebersihan kantor</t>
  </si>
  <si>
    <t>Tersedianya alat-alat kebersihan kantor</t>
  </si>
  <si>
    <t>Meningkatnya jasa kebersihan kantor</t>
  </si>
  <si>
    <t>01.2.09.</t>
  </si>
  <si>
    <t>2.09.01</t>
  </si>
  <si>
    <t>Pemeliharaan Barang Milik Daerah Penunjang Urusan Pemerintah Daerah</t>
  </si>
  <si>
    <t>Terpeliharanya Barang Milik Daerah Penunjang Urusan Pemerintah Daerah</t>
  </si>
  <si>
    <t>Tersedianya pemeliharaan barang milik daerah</t>
  </si>
  <si>
    <t>Pelaksanaan pemeliharaan barang milik daerah</t>
  </si>
  <si>
    <t xml:space="preserve">Meningkatnya pemeliharaan barang milik daerah </t>
  </si>
  <si>
    <t>Penyediaan jasa pemeliharaan, biaya pemeliharaan dan pajak kendaraan perorangan dinas atau kendaraan dinas jabatan</t>
  </si>
  <si>
    <t>2.09.02</t>
  </si>
  <si>
    <t>Meningkatnya biaya operasional kendaraan dinas perorangan atau kendaraan dinas jabatan</t>
  </si>
  <si>
    <t>Terpeliharanya  kendaraan dinas operasional perorangn atau kendaraan dinas jabatan dalam kondisi baik</t>
  </si>
  <si>
    <t>Terpenuhinya biaya operasional kendaraan dinas perorangan atau kendaraan dinas jabatan</t>
  </si>
  <si>
    <t>Tersedianya biaya operasional kendaraan dinas perorangan atau kendaraan dinas jabatan</t>
  </si>
  <si>
    <t>Penyediaan jasa pemeliharaan, biaya pemeliharaan dan pajak dan perizinan kendaraan dinas oprasional atau lapangan</t>
  </si>
  <si>
    <t>Meningkatnya biaya operasional kendaraan dinas lapangan</t>
  </si>
  <si>
    <t>Tersedianya biaya operasional kendaraan dinas lapangan</t>
  </si>
  <si>
    <t>Terpeliharanya biaya operasional kendaraan dinas lapangan</t>
  </si>
  <si>
    <t>Terpenuhinya biaya operasional kendaraan dinas lapangan</t>
  </si>
  <si>
    <t>2.09.06</t>
  </si>
  <si>
    <t>2.09.09</t>
  </si>
  <si>
    <t>2.09.11</t>
  </si>
  <si>
    <t>Pemeliharaan Peralatan dan Mesin lainnya</t>
  </si>
  <si>
    <t>Tersedianya biaya pemeliharaan peralatan mesin lainnya</t>
  </si>
  <si>
    <t>Terpeliharanya peralatan mesin lainnya dalam kondisi baik</t>
  </si>
  <si>
    <t>Terenuhinya biaya pemeliharaan peralatan mesin lainnya</t>
  </si>
  <si>
    <t>Pemeliharaan/ Rehabilitasi Gedung Kantor dan Bangunan Lainnya</t>
  </si>
  <si>
    <t>Tersedianya biaya pemeliharaan rehabilitasi gedung kantor dan bangunan lainnya</t>
  </si>
  <si>
    <t>Pemeliharaan/ Rehabilitasi Sarana dan Prasarana pendukung Gedung Kantor atau Bangunan Lainnya</t>
  </si>
  <si>
    <t>Tersedianya biaya pemeliharaan sarana dan prasarana pendukung gedung kantor</t>
  </si>
  <si>
    <t>Meningkatnya biaya pemeliharaan rahabilitasi gedung kantor dan bangunan lainnya</t>
  </si>
  <si>
    <t>Terpenuhinya biaya pemeliharaan rahabilitasi gedung kantor dan bangunan lainnya</t>
  </si>
  <si>
    <t>Meningkat biaya pemeliharaan sarana dan prasarana pendukung gedung kantor</t>
  </si>
  <si>
    <t>Meningkatnya biaya pemeliharaan peralatan mesin lainnya</t>
  </si>
  <si>
    <t>Terpeliharanya rahabilitasi gedung kantor dan bangunan lainnya</t>
  </si>
  <si>
    <t>Terpelihanya sarana dan prasarana pendukung gedung kantor</t>
  </si>
  <si>
    <t>Terpenuhinya biaya pemeliharaan sarana dan prasarana pendukung gedung kantor</t>
  </si>
  <si>
    <t>Terpenuhinya Diklat untuk PNS</t>
  </si>
  <si>
    <t>Tersusunnya dokumen rencana kontijensi</t>
  </si>
  <si>
    <t>3 Dokumen</t>
  </si>
  <si>
    <t>64 orang</t>
  </si>
  <si>
    <t>Terlaksananya pembuatan leaflet dan baliho untuk di pasang didaerah rawan bencana</t>
  </si>
  <si>
    <t>Tersusunnya dokumen rencana penanggulangan bencana kabupaten</t>
  </si>
  <si>
    <t>Terlaksananya pembuatan dokumen rencana penanggulangan bencana</t>
  </si>
  <si>
    <t>Terwujudnya kaji cepat dan tepat dilokasi bencana, penanggulangan bencana</t>
  </si>
  <si>
    <t>Terlaksananya masyarakat/desa yang terampil dan tangguh terhadap bencana</t>
  </si>
  <si>
    <t>Meningkatnya operasi dan penyediaan sarana dan prasaran kesiapsiagaan terhadap bencana</t>
  </si>
  <si>
    <t>Terpenuhinya operasi dan penyediaan Sarana dan Prasarana terhadap bencana</t>
  </si>
  <si>
    <t>Meningkatnya peralatan perlindungan dan kesiapsiagaan terhadap bencana</t>
  </si>
  <si>
    <t>Terlaksanan pembuatan dokumen yang dikelola pusdatin Kabupaten</t>
  </si>
  <si>
    <t>Meningkatnya pertolongan korban bencana dan evakuasi secara cepat dan tanggap</t>
  </si>
  <si>
    <t>Meningktnya pemenuhan kebutuhan dan tata kelola logistik dan peralatan penanggulangan bencana</t>
  </si>
  <si>
    <t xml:space="preserve">Meningkatnya penanganan bencana pada kondisi darurat dan tersedianya data hasil identifikasi penanganan tanggap darurat </t>
  </si>
  <si>
    <t>Meningkatnya pelayanan penyelamatan dan evakuasi korban bencana pada kondisi darurat</t>
  </si>
  <si>
    <t>Meningkatnya pencarian dan pertolongan, evakuasi korban bencana</t>
  </si>
  <si>
    <t>Meningkatnya penyedian logistik untuk penyelamatan, evakuasi korban bencana</t>
  </si>
  <si>
    <t>Jumlah Koordinasi Penanganan Darurat Bencana</t>
  </si>
  <si>
    <t>Meningkatnya koordinasi penanganan darurat bencana</t>
  </si>
  <si>
    <t>Meningkatnya  bencana non alam epidemik/ wabah penyakit yang di bantu</t>
  </si>
  <si>
    <t>Warga Masyarakat yang terdampak bencana non alam epidemik/ wabah penyakit yang dibantu</t>
  </si>
  <si>
    <t>Tersusunnya dokumen regulasi penanggulangan bencana kabupaten</t>
  </si>
  <si>
    <t>Pelaksanaan Penataan Sistem Dasar Penanggulangan Bencana</t>
  </si>
  <si>
    <t>Meningkatnya Pelayanan Pencegahan Kesiapsiagaan Terhadap Bencana</t>
  </si>
  <si>
    <t>Meningkatnya Informasi Rawan Bencana Kabupaten</t>
  </si>
  <si>
    <t>RENSTRA-RPJMD  BPBD ( 2021-2026 ) Permendagri No.050-3708 tahun 2020</t>
  </si>
  <si>
    <t>552  Steel</t>
  </si>
  <si>
    <t>4 Orang</t>
  </si>
  <si>
    <t>5 Desa</t>
  </si>
  <si>
    <t>84 kali</t>
  </si>
  <si>
    <t>Cakupan Penanggulangan Bencana</t>
  </si>
  <si>
    <t>Meningkatnya Kapasitas Penanggulangan Bencana Kabupaten</t>
  </si>
  <si>
    <t>Cakupan peningkatan pelayanan administrasi perkantoran</t>
  </si>
  <si>
    <t>8 dokumen</t>
  </si>
  <si>
    <t>48 dokumen</t>
  </si>
  <si>
    <t>3 laporan</t>
  </si>
  <si>
    <t>18 laporan</t>
  </si>
  <si>
    <t>10 item</t>
  </si>
  <si>
    <t>25 item</t>
  </si>
  <si>
    <t>350 kotak</t>
  </si>
  <si>
    <t>20 lembar</t>
  </si>
  <si>
    <t>50 eksamplar</t>
  </si>
  <si>
    <t>60 item</t>
  </si>
  <si>
    <t>150 item</t>
  </si>
  <si>
    <t>1800 kotak</t>
  </si>
  <si>
    <t>120 lembar</t>
  </si>
  <si>
    <t>300 eksamplar</t>
  </si>
  <si>
    <t>72 bulan</t>
  </si>
  <si>
    <t>4 unit</t>
  </si>
  <si>
    <t>24 bulan</t>
  </si>
  <si>
    <t>31 unit</t>
  </si>
  <si>
    <t>24 unit</t>
  </si>
  <si>
    <t>7 unit</t>
  </si>
  <si>
    <t>1 unit</t>
  </si>
  <si>
    <t>2 unit</t>
  </si>
  <si>
    <t>186 unit</t>
  </si>
  <si>
    <t>144 unit</t>
  </si>
  <si>
    <t>42 unit</t>
  </si>
  <si>
    <t>6 unit</t>
  </si>
  <si>
    <t>12 unit</t>
  </si>
  <si>
    <t xml:space="preserve">5 desa   </t>
  </si>
  <si>
    <t xml:space="preserve">5 desa    </t>
  </si>
  <si>
    <t>2 Dokumen</t>
  </si>
  <si>
    <t>Frekuensi Patroli        ( 6 Desa )</t>
  </si>
  <si>
    <t>100 persen</t>
  </si>
  <si>
    <t>12  kali   4 kecamatan</t>
  </si>
  <si>
    <t>72 Kali       24 Kecamatan</t>
  </si>
  <si>
    <t>File T.VI.C27. Renstra 2021-2026 tgl, 15-6-2021 pas ( Perbaikan )</t>
  </si>
  <si>
    <t>Penyediaan Gaji dan Tunjangan ASN</t>
  </si>
  <si>
    <t>Jumlah Gaji dan Tunjangan yang dibayarkan</t>
  </si>
  <si>
    <t>Tersedianya gaji dan tunjangan ASN</t>
  </si>
  <si>
    <t>Terlaksananya pembayaran gaji dan tunjangan ASN</t>
  </si>
  <si>
    <t>Terpenuhinya Jasa pembayaran gaji dan tunjangan ASN</t>
  </si>
  <si>
    <t>21 Orang</t>
  </si>
  <si>
    <t>ASN</t>
  </si>
  <si>
    <t>File T.VI.C27. Renstra 2021-2026 tgl, 15-6-2021 pas ( Perbaikan )+ Gaji ASN</t>
  </si>
  <si>
    <t>72 Kali       13 Kecamatan</t>
  </si>
  <si>
    <t>1 dokumen KRB</t>
  </si>
  <si>
    <t>1 dokumen PRB</t>
  </si>
  <si>
    <t>1 dokumen Kontijensi</t>
  </si>
  <si>
    <t>RENSTRA  BPBD ( 2021-2026 ) Permendagri No.050-3708 tahun 2020</t>
  </si>
  <si>
    <t xml:space="preserve">Kuala Tungkal,       November  2021      </t>
  </si>
  <si>
    <t xml:space="preserve">Kuala Tungkal,        November  2021     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</si>
</sst>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_);_(* \(#,##0\);_(* &quot;-&quot;??_);_(@_)"/>
    <numFmt numFmtId="179" formatCode="_([$Rp-421]* #,##0.00_);_([$Rp-421]* \(#,##0.00\);_([$Rp-421]* &quot;-&quot;??_);_(@_)"/>
    <numFmt numFmtId="180" formatCode="_([$Rp-421]* #,##0_);_([$Rp-421]* \(#,##0\);_([$Rp-421]* &quot;-&quot;??_);_(@_)"/>
    <numFmt numFmtId="181" formatCode="_([$Rp-421]* #,##0.000_);_([$Rp-421]* \(#,##0.000\);_([$Rp-421]* &quot;-&quot;??_);_(@_)"/>
    <numFmt numFmtId="182" formatCode="_([$Rp-421]* #,##0.0_);_([$Rp-421]* \(#,##0.0\);_([$Rp-421]* &quot;-&quot;??_);_(@_)"/>
    <numFmt numFmtId="183" formatCode="_(* #.##0_);_(* \(#.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[$-409]dddd\,\ mmmm\ d\,\ yyyy"/>
    <numFmt numFmtId="190" formatCode="[$-409]h:mm:ss\ AM/PM"/>
    <numFmt numFmtId="191" formatCode="_(* #,##0.0_);_(* \(#,##0.0\);_(* &quot;-&quot;??_);_(@_)"/>
    <numFmt numFmtId="192" formatCode="0.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2"/>
      <color indexed="8"/>
      <name val="Times New Roman"/>
      <family val="1"/>
    </font>
    <font>
      <b/>
      <i/>
      <sz val="9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 Narrow"/>
      <family val="2"/>
    </font>
    <font>
      <sz val="11"/>
      <color indexed="40"/>
      <name val="Arial Narrow"/>
      <family val="2"/>
    </font>
    <font>
      <sz val="9"/>
      <color indexed="10"/>
      <name val="Arial"/>
      <family val="2"/>
    </font>
    <font>
      <u val="single"/>
      <sz val="9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30"/>
      <name val="Calibri"/>
      <family val="2"/>
    </font>
    <font>
      <sz val="11"/>
      <color indexed="30"/>
      <name val="Calibri"/>
      <family val="2"/>
    </font>
    <font>
      <i/>
      <sz val="9"/>
      <color indexed="8"/>
      <name val="Arial Narrow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i/>
      <sz val="9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i/>
      <sz val="11"/>
      <color theme="1"/>
      <name val="Arial Narrow"/>
      <family val="2"/>
    </font>
    <font>
      <sz val="11"/>
      <color rgb="FF00B0F0"/>
      <name val="Arial Narrow"/>
      <family val="2"/>
    </font>
    <font>
      <sz val="9"/>
      <color rgb="FFFF0000"/>
      <name val="Arial"/>
      <family val="2"/>
    </font>
    <font>
      <u val="single"/>
      <sz val="9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rgb="FF0070C0"/>
      <name val="Calibri"/>
      <family val="2"/>
    </font>
    <font>
      <sz val="11"/>
      <color rgb="FF0070C0"/>
      <name val="Calibri"/>
      <family val="2"/>
    </font>
    <font>
      <i/>
      <sz val="9"/>
      <color theme="1"/>
      <name val="Arial Narrow"/>
      <family val="2"/>
    </font>
    <font>
      <b/>
      <sz val="9"/>
      <color rgb="FFFF0000"/>
      <name val="Arial"/>
      <family val="2"/>
    </font>
    <font>
      <b/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  <font>
      <b/>
      <sz val="10"/>
      <color theme="1"/>
      <name val="Arial"/>
      <family val="2"/>
    </font>
    <font>
      <u val="single"/>
      <sz val="9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 quotePrefix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34" borderId="0" xfId="0" applyFont="1" applyFill="1" applyAlignment="1">
      <alignment horizontal="center" vertical="center"/>
    </xf>
    <xf numFmtId="0" fontId="66" fillId="0" borderId="0" xfId="0" applyFont="1" applyAlignment="1">
      <alignment/>
    </xf>
    <xf numFmtId="0" fontId="66" fillId="0" borderId="11" xfId="0" applyFont="1" applyBorder="1" applyAlignment="1" quotePrefix="1">
      <alignment horizontal="center" vertical="center"/>
    </xf>
    <xf numFmtId="0" fontId="66" fillId="0" borderId="11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1" xfId="0" applyFont="1" applyBorder="1" applyAlignment="1">
      <alignment horizontal="center" vertical="top"/>
    </xf>
    <xf numFmtId="0" fontId="66" fillId="0" borderId="10" xfId="0" applyFont="1" applyBorder="1" applyAlignment="1">
      <alignment vertical="top"/>
    </xf>
    <xf numFmtId="0" fontId="66" fillId="0" borderId="11" xfId="0" applyFont="1" applyBorder="1" applyAlignment="1">
      <alignment vertical="top"/>
    </xf>
    <xf numFmtId="0" fontId="66" fillId="0" borderId="12" xfId="0" applyFont="1" applyBorder="1" applyAlignment="1">
      <alignment vertical="top"/>
    </xf>
    <xf numFmtId="0" fontId="66" fillId="0" borderId="13" xfId="0" applyFont="1" applyBorder="1" applyAlignment="1">
      <alignment vertical="top"/>
    </xf>
    <xf numFmtId="0" fontId="66" fillId="0" borderId="10" xfId="0" applyFont="1" applyBorder="1" applyAlignment="1">
      <alignment horizontal="center" vertical="top"/>
    </xf>
    <xf numFmtId="9" fontId="66" fillId="0" borderId="10" xfId="0" applyNumberFormat="1" applyFont="1" applyBorder="1" applyAlignment="1">
      <alignment horizontal="center" vertical="top"/>
    </xf>
    <xf numFmtId="0" fontId="66" fillId="0" borderId="13" xfId="0" applyFont="1" applyBorder="1" applyAlignment="1">
      <alignment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6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43" fontId="63" fillId="0" borderId="0" xfId="0" applyNumberFormat="1" applyFont="1" applyAlignment="1">
      <alignment/>
    </xf>
    <xf numFmtId="0" fontId="66" fillId="0" borderId="0" xfId="0" applyFont="1" applyAlignment="1">
      <alignment horizontal="center" vertical="center"/>
    </xf>
    <xf numFmtId="0" fontId="68" fillId="7" borderId="11" xfId="0" applyFont="1" applyFill="1" applyBorder="1" applyAlignment="1" quotePrefix="1">
      <alignment horizontal="center" vertical="center"/>
    </xf>
    <xf numFmtId="0" fontId="68" fillId="7" borderId="10" xfId="0" applyFont="1" applyFill="1" applyBorder="1" applyAlignment="1" quotePrefix="1">
      <alignment horizontal="center" vertical="center"/>
    </xf>
    <xf numFmtId="0" fontId="68" fillId="7" borderId="13" xfId="0" applyFont="1" applyFill="1" applyBorder="1" applyAlignment="1" quotePrefix="1">
      <alignment horizontal="center" vertical="center"/>
    </xf>
    <xf numFmtId="0" fontId="69" fillId="34" borderId="10" xfId="0" applyFont="1" applyFill="1" applyBorder="1" applyAlignment="1">
      <alignment horizontal="left" vertical="center" wrapText="1"/>
    </xf>
    <xf numFmtId="0" fontId="69" fillId="34" borderId="10" xfId="0" applyFont="1" applyFill="1" applyBorder="1" applyAlignment="1">
      <alignment vertical="center" wrapText="1"/>
    </xf>
    <xf numFmtId="0" fontId="70" fillId="34" borderId="10" xfId="57" applyFont="1" applyFill="1" applyBorder="1" applyAlignment="1">
      <alignment vertical="center" wrapText="1"/>
      <protection/>
    </xf>
    <xf numFmtId="0" fontId="70" fillId="0" borderId="10" xfId="0" applyFont="1" applyFill="1" applyBorder="1" applyAlignment="1">
      <alignment horizontal="center" vertical="center" wrapText="1"/>
    </xf>
    <xf numFmtId="9" fontId="70" fillId="34" borderId="10" xfId="0" applyNumberFormat="1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0" fillId="34" borderId="10" xfId="0" applyFont="1" applyFill="1" applyBorder="1" applyAlignment="1">
      <alignment vertical="center" wrapText="1"/>
    </xf>
    <xf numFmtId="0" fontId="70" fillId="34" borderId="10" xfId="0" applyFont="1" applyFill="1" applyBorder="1" applyAlignment="1">
      <alignment horizontal="center" vertical="center"/>
    </xf>
    <xf numFmtId="178" fontId="70" fillId="34" borderId="10" xfId="42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 wrapText="1"/>
    </xf>
    <xf numFmtId="37" fontId="70" fillId="0" borderId="10" xfId="0" applyNumberFormat="1" applyFont="1" applyBorder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43" fontId="72" fillId="0" borderId="0" xfId="42" applyFont="1" applyAlignment="1">
      <alignment horizontal="center" vertical="center"/>
    </xf>
    <xf numFmtId="180" fontId="71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left" indent="15"/>
    </xf>
    <xf numFmtId="43" fontId="7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Border="1" applyAlignment="1">
      <alignment vertical="center" wrapText="1" readingOrder="1"/>
    </xf>
    <xf numFmtId="0" fontId="70" fillId="0" borderId="10" xfId="0" applyFont="1" applyBorder="1" applyAlignment="1">
      <alignment vertical="top" wrapText="1"/>
    </xf>
    <xf numFmtId="0" fontId="70" fillId="34" borderId="13" xfId="0" applyFont="1" applyFill="1" applyBorder="1" applyAlignment="1">
      <alignment horizontal="justify" vertical="top"/>
    </xf>
    <xf numFmtId="0" fontId="70" fillId="34" borderId="14" xfId="0" applyFont="1" applyFill="1" applyBorder="1" applyAlignment="1">
      <alignment horizontal="justify" vertical="top" readingOrder="1"/>
    </xf>
    <xf numFmtId="0" fontId="4" fillId="34" borderId="15" xfId="0" applyFont="1" applyFill="1" applyBorder="1" applyAlignment="1">
      <alignment horizontal="justify" vertical="top" readingOrder="1"/>
    </xf>
    <xf numFmtId="0" fontId="70" fillId="34" borderId="15" xfId="0" applyFont="1" applyFill="1" applyBorder="1" applyAlignment="1">
      <alignment horizontal="justify" vertical="top" readingOrder="1"/>
    </xf>
    <xf numFmtId="0" fontId="70" fillId="34" borderId="10" xfId="57" applyFont="1" applyFill="1" applyBorder="1" applyAlignment="1">
      <alignment vertical="top" wrapText="1"/>
      <protection/>
    </xf>
    <xf numFmtId="0" fontId="72" fillId="34" borderId="13" xfId="0" applyFont="1" applyFill="1" applyBorder="1" applyAlignment="1" quotePrefix="1">
      <alignment horizontal="left" vertical="center"/>
    </xf>
    <xf numFmtId="0" fontId="71" fillId="34" borderId="13" xfId="0" applyFont="1" applyFill="1" applyBorder="1" applyAlignment="1" quotePrefix="1">
      <alignment horizontal="right" vertical="center"/>
    </xf>
    <xf numFmtId="0" fontId="71" fillId="34" borderId="10" xfId="0" applyFont="1" applyFill="1" applyBorder="1" applyAlignment="1" quotePrefix="1">
      <alignment horizontal="right" vertical="center"/>
    </xf>
    <xf numFmtId="0" fontId="69" fillId="34" borderId="16" xfId="0" applyFont="1" applyFill="1" applyBorder="1" applyAlignment="1">
      <alignment horizontal="justify" vertical="top"/>
    </xf>
    <xf numFmtId="178" fontId="0" fillId="0" borderId="0" xfId="42" applyNumberFormat="1" applyFont="1" applyAlignment="1">
      <alignment/>
    </xf>
    <xf numFmtId="178" fontId="0" fillId="0" borderId="0" xfId="0" applyNumberFormat="1" applyAlignment="1">
      <alignment/>
    </xf>
    <xf numFmtId="0" fontId="70" fillId="0" borderId="15" xfId="0" applyFont="1" applyBorder="1" applyAlignment="1">
      <alignment horizontal="left" vertical="top" wrapText="1"/>
    </xf>
    <xf numFmtId="0" fontId="70" fillId="0" borderId="10" xfId="0" applyFont="1" applyBorder="1" applyAlignment="1">
      <alignment horizontal="left" vertical="top" wrapText="1"/>
    </xf>
    <xf numFmtId="0" fontId="70" fillId="0" borderId="15" xfId="0" applyFont="1" applyBorder="1" applyAlignment="1">
      <alignment horizontal="justify" vertical="top" readingOrder="1"/>
    </xf>
    <xf numFmtId="0" fontId="70" fillId="0" borderId="10" xfId="0" applyFont="1" applyBorder="1" applyAlignment="1">
      <alignment horizontal="left" vertical="top" wrapText="1" readingOrder="1"/>
    </xf>
    <xf numFmtId="0" fontId="70" fillId="0" borderId="11" xfId="0" applyFont="1" applyBorder="1" applyAlignment="1">
      <alignment horizontal="justify" vertical="top" readingOrder="1"/>
    </xf>
    <xf numFmtId="0" fontId="70" fillId="0" borderId="10" xfId="0" applyFont="1" applyFill="1" applyBorder="1" applyAlignment="1">
      <alignment horizontal="left" vertical="top" wrapText="1" readingOrder="1"/>
    </xf>
    <xf numFmtId="0" fontId="70" fillId="0" borderId="15" xfId="0" applyFont="1" applyFill="1" applyBorder="1" applyAlignment="1">
      <alignment horizontal="left" vertical="top" wrapText="1" readingOrder="1"/>
    </xf>
    <xf numFmtId="178" fontId="70" fillId="0" borderId="10" xfId="42" applyNumberFormat="1" applyFont="1" applyFill="1" applyBorder="1" applyAlignment="1">
      <alignment horizontal="center" vertical="center" wrapText="1"/>
    </xf>
    <xf numFmtId="178" fontId="70" fillId="34" borderId="10" xfId="42" applyNumberFormat="1" applyFont="1" applyFill="1" applyBorder="1" applyAlignment="1">
      <alignment horizontal="center" vertical="center" wrapText="1"/>
    </xf>
    <xf numFmtId="178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178" fontId="70" fillId="0" borderId="10" xfId="42" applyNumberFormat="1" applyFont="1" applyFill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69" fillId="34" borderId="16" xfId="0" applyFont="1" applyFill="1" applyBorder="1" applyAlignment="1">
      <alignment horizontal="center" vertical="center"/>
    </xf>
    <xf numFmtId="0" fontId="69" fillId="34" borderId="16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172" fontId="69" fillId="34" borderId="10" xfId="42" applyNumberFormat="1" applyFont="1" applyFill="1" applyBorder="1" applyAlignment="1">
      <alignment horizontal="center" vertical="center"/>
    </xf>
    <xf numFmtId="9" fontId="69" fillId="34" borderId="10" xfId="0" applyNumberFormat="1" applyFont="1" applyFill="1" applyBorder="1" applyAlignment="1">
      <alignment horizontal="center" vertical="center"/>
    </xf>
    <xf numFmtId="178" fontId="70" fillId="34" borderId="10" xfId="0" applyNumberFormat="1" applyFont="1" applyFill="1" applyBorder="1" applyAlignment="1">
      <alignment horizontal="justify" vertical="center" wrapText="1"/>
    </xf>
    <xf numFmtId="0" fontId="68" fillId="7" borderId="17" xfId="0" applyFont="1" applyFill="1" applyBorder="1" applyAlignment="1" quotePrefix="1">
      <alignment horizontal="center" vertical="center"/>
    </xf>
    <xf numFmtId="0" fontId="68" fillId="7" borderId="18" xfId="0" applyFont="1" applyFill="1" applyBorder="1" applyAlignment="1" quotePrefix="1">
      <alignment horizontal="center" vertical="center"/>
    </xf>
    <xf numFmtId="0" fontId="69" fillId="35" borderId="19" xfId="0" applyFont="1" applyFill="1" applyBorder="1" applyAlignment="1">
      <alignment horizontal="justify" vertical="center" wrapText="1"/>
    </xf>
    <xf numFmtId="0" fontId="70" fillId="34" borderId="15" xfId="0" applyFont="1" applyFill="1" applyBorder="1" applyAlignment="1">
      <alignment horizontal="justify" vertical="top"/>
    </xf>
    <xf numFmtId="0" fontId="69" fillId="34" borderId="15" xfId="0" applyFont="1" applyFill="1" applyBorder="1" applyAlignment="1">
      <alignment horizontal="justify" vertical="top"/>
    </xf>
    <xf numFmtId="0" fontId="4" fillId="34" borderId="14" xfId="0" applyFont="1" applyFill="1" applyBorder="1" applyAlignment="1">
      <alignment horizontal="justify" vertical="top" wrapText="1" readingOrder="1"/>
    </xf>
    <xf numFmtId="0" fontId="69" fillId="34" borderId="20" xfId="0" applyFont="1" applyFill="1" applyBorder="1" applyAlignment="1">
      <alignment horizontal="justify" vertical="top"/>
    </xf>
    <xf numFmtId="37" fontId="70" fillId="0" borderId="15" xfId="0" applyNumberFormat="1" applyFont="1" applyBorder="1" applyAlignment="1">
      <alignment horizontal="left" vertical="top" wrapText="1"/>
    </xf>
    <xf numFmtId="172" fontId="69" fillId="34" borderId="10" xfId="42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right" vertical="center"/>
    </xf>
    <xf numFmtId="0" fontId="70" fillId="34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69" fillId="0" borderId="15" xfId="0" applyFont="1" applyFill="1" applyBorder="1" applyAlignment="1">
      <alignment horizontal="left" vertical="top" wrapText="1" readingOrder="1"/>
    </xf>
    <xf numFmtId="0" fontId="69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center" wrapText="1"/>
    </xf>
    <xf numFmtId="37" fontId="69" fillId="0" borderId="10" xfId="0" applyNumberFormat="1" applyFont="1" applyBorder="1" applyAlignment="1">
      <alignment horizontal="left" vertical="center" wrapText="1"/>
    </xf>
    <xf numFmtId="0" fontId="69" fillId="0" borderId="15" xfId="0" applyFont="1" applyBorder="1" applyAlignment="1">
      <alignment horizontal="left" vertical="top" wrapText="1"/>
    </xf>
    <xf numFmtId="0" fontId="71" fillId="0" borderId="10" xfId="0" applyFont="1" applyBorder="1" applyAlignment="1">
      <alignment horizontal="center" vertical="center"/>
    </xf>
    <xf numFmtId="176" fontId="69" fillId="34" borderId="10" xfId="43" applyNumberFormat="1" applyFont="1" applyFill="1" applyBorder="1" applyAlignment="1">
      <alignment vertical="center"/>
    </xf>
    <xf numFmtId="0" fontId="69" fillId="34" borderId="10" xfId="0" applyFont="1" applyFill="1" applyBorder="1" applyAlignment="1">
      <alignment horizontal="justify" vertical="center" wrapText="1"/>
    </xf>
    <xf numFmtId="0" fontId="69" fillId="34" borderId="19" xfId="0" applyFont="1" applyFill="1" applyBorder="1" applyAlignment="1">
      <alignment horizontal="justify" vertical="center" wrapText="1"/>
    </xf>
    <xf numFmtId="0" fontId="69" fillId="34" borderId="15" xfId="0" applyFont="1" applyFill="1" applyBorder="1" applyAlignment="1">
      <alignment horizontal="justify" vertical="top" readingOrder="1"/>
    </xf>
    <xf numFmtId="0" fontId="69" fillId="34" borderId="10" xfId="0" applyFont="1" applyFill="1" applyBorder="1" applyAlignment="1">
      <alignment horizontal="justify" vertical="top"/>
    </xf>
    <xf numFmtId="0" fontId="5" fillId="4" borderId="14" xfId="0" applyFont="1" applyFill="1" applyBorder="1" applyAlignment="1">
      <alignment horizontal="left" vertical="center" wrapText="1" readingOrder="1"/>
    </xf>
    <xf numFmtId="0" fontId="69" fillId="4" borderId="13" xfId="0" applyFont="1" applyFill="1" applyBorder="1" applyAlignment="1">
      <alignment horizontal="justify" vertical="center"/>
    </xf>
    <xf numFmtId="0" fontId="72" fillId="4" borderId="13" xfId="0" applyFont="1" applyFill="1" applyBorder="1" applyAlignment="1" quotePrefix="1">
      <alignment horizontal="left" vertical="center"/>
    </xf>
    <xf numFmtId="0" fontId="69" fillId="4" borderId="10" xfId="0" applyFont="1" applyFill="1" applyBorder="1" applyAlignment="1">
      <alignment horizontal="left" vertical="center" wrapText="1"/>
    </xf>
    <xf numFmtId="0" fontId="69" fillId="4" borderId="10" xfId="0" applyFont="1" applyFill="1" applyBorder="1" applyAlignment="1">
      <alignment horizontal="justify" vertical="center"/>
    </xf>
    <xf numFmtId="9" fontId="69" fillId="4" borderId="10" xfId="0" applyNumberFormat="1" applyFont="1" applyFill="1" applyBorder="1" applyAlignment="1">
      <alignment horizontal="center" vertical="center"/>
    </xf>
    <xf numFmtId="176" fontId="69" fillId="4" borderId="10" xfId="0" applyNumberFormat="1" applyFont="1" applyFill="1" applyBorder="1" applyAlignment="1" quotePrefix="1">
      <alignment horizontal="center" vertical="center"/>
    </xf>
    <xf numFmtId="0" fontId="69" fillId="4" borderId="10" xfId="0" applyFont="1" applyFill="1" applyBorder="1" applyAlignment="1">
      <alignment horizontal="justify" vertical="center" wrapText="1"/>
    </xf>
    <xf numFmtId="0" fontId="69" fillId="4" borderId="19" xfId="0" applyFont="1" applyFill="1" applyBorder="1" applyAlignment="1">
      <alignment horizontal="justify" vertical="center" wrapText="1"/>
    </xf>
    <xf numFmtId="180" fontId="70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left" indent="15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178" fontId="77" fillId="0" borderId="10" xfId="42" applyNumberFormat="1" applyFont="1" applyFill="1" applyBorder="1" applyAlignment="1">
      <alignment horizontal="center" vertical="center" wrapText="1"/>
    </xf>
    <xf numFmtId="1" fontId="70" fillId="34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8" fillId="0" borderId="0" xfId="0" applyFont="1" applyAlignment="1">
      <alignment/>
    </xf>
    <xf numFmtId="0" fontId="70" fillId="34" borderId="10" xfId="0" applyFont="1" applyFill="1" applyBorder="1" applyAlignment="1">
      <alignment horizontal="justify" vertical="top" readingOrder="1"/>
    </xf>
    <xf numFmtId="0" fontId="70" fillId="34" borderId="10" xfId="0" applyFont="1" applyFill="1" applyBorder="1" applyAlignment="1">
      <alignment horizontal="left" vertical="center" wrapText="1"/>
    </xf>
    <xf numFmtId="0" fontId="70" fillId="34" borderId="10" xfId="0" applyFont="1" applyFill="1" applyBorder="1" applyAlignment="1">
      <alignment horizontal="justify" vertical="center" wrapText="1"/>
    </xf>
    <xf numFmtId="0" fontId="70" fillId="34" borderId="10" xfId="0" applyFont="1" applyFill="1" applyBorder="1" applyAlignment="1">
      <alignment horizontal="left" vertical="top" wrapText="1"/>
    </xf>
    <xf numFmtId="9" fontId="70" fillId="34" borderId="10" xfId="0" applyNumberFormat="1" applyFont="1" applyFill="1" applyBorder="1" applyAlignment="1" quotePrefix="1">
      <alignment horizontal="center" vertical="center"/>
    </xf>
    <xf numFmtId="0" fontId="70" fillId="34" borderId="19" xfId="0" applyFont="1" applyFill="1" applyBorder="1" applyAlignment="1">
      <alignment horizontal="justify" vertical="center" wrapText="1"/>
    </xf>
    <xf numFmtId="178" fontId="79" fillId="0" borderId="0" xfId="42" applyNumberFormat="1" applyFont="1" applyAlignment="1">
      <alignment/>
    </xf>
    <xf numFmtId="0" fontId="80" fillId="0" borderId="0" xfId="0" applyFont="1" applyAlignment="1">
      <alignment/>
    </xf>
    <xf numFmtId="178" fontId="79" fillId="0" borderId="0" xfId="0" applyNumberFormat="1" applyFont="1" applyAlignment="1">
      <alignment/>
    </xf>
    <xf numFmtId="178" fontId="81" fillId="0" borderId="0" xfId="0" applyNumberFormat="1" applyFont="1" applyAlignment="1">
      <alignment/>
    </xf>
    <xf numFmtId="178" fontId="81" fillId="0" borderId="0" xfId="42" applyNumberFormat="1" applyFont="1" applyAlignment="1">
      <alignment/>
    </xf>
    <xf numFmtId="0" fontId="82" fillId="0" borderId="0" xfId="0" applyFont="1" applyAlignment="1">
      <alignment/>
    </xf>
    <xf numFmtId="0" fontId="79" fillId="0" borderId="0" xfId="0" applyFont="1" applyAlignment="1">
      <alignment/>
    </xf>
    <xf numFmtId="0" fontId="69" fillId="34" borderId="13" xfId="0" applyFont="1" applyFill="1" applyBorder="1" applyAlignment="1">
      <alignment horizontal="justify" vertical="top"/>
    </xf>
    <xf numFmtId="178" fontId="69" fillId="0" borderId="10" xfId="42" applyNumberFormat="1" applyFont="1" applyFill="1" applyBorder="1" applyAlignment="1">
      <alignment vertical="center"/>
    </xf>
    <xf numFmtId="0" fontId="69" fillId="34" borderId="10" xfId="57" applyFont="1" applyFill="1" applyBorder="1" applyAlignment="1">
      <alignment horizontal="left" vertical="center" wrapText="1"/>
      <protection/>
    </xf>
    <xf numFmtId="0" fontId="69" fillId="34" borderId="13" xfId="0" applyFont="1" applyFill="1" applyBorder="1" applyAlignment="1">
      <alignment horizontal="justify" vertical="center"/>
    </xf>
    <xf numFmtId="0" fontId="70" fillId="34" borderId="10" xfId="57" applyFont="1" applyFill="1" applyBorder="1" applyAlignment="1">
      <alignment horizontal="left" vertical="center" wrapText="1"/>
      <protection/>
    </xf>
    <xf numFmtId="0" fontId="70" fillId="34" borderId="23" xfId="0" applyFont="1" applyFill="1" applyBorder="1" applyAlignment="1">
      <alignment horizontal="justify" vertical="top"/>
    </xf>
    <xf numFmtId="0" fontId="69" fillId="34" borderId="23" xfId="0" applyFont="1" applyFill="1" applyBorder="1" applyAlignment="1">
      <alignment horizontal="justify" vertical="top"/>
    </xf>
    <xf numFmtId="0" fontId="65" fillId="0" borderId="0" xfId="0" applyFont="1" applyAlignment="1">
      <alignment horizontal="center" vertical="center"/>
    </xf>
    <xf numFmtId="0" fontId="70" fillId="34" borderId="11" xfId="0" applyFont="1" applyFill="1" applyBorder="1" applyAlignment="1">
      <alignment horizontal="left" vertical="top" wrapText="1"/>
    </xf>
    <xf numFmtId="0" fontId="70" fillId="34" borderId="10" xfId="0" applyFont="1" applyFill="1" applyBorder="1" applyAlignment="1">
      <alignment horizontal="justify" vertical="top"/>
    </xf>
    <xf numFmtId="0" fontId="70" fillId="0" borderId="11" xfId="0" applyFont="1" applyBorder="1" applyAlignment="1">
      <alignment vertical="center" wrapText="1"/>
    </xf>
    <xf numFmtId="0" fontId="70" fillId="0" borderId="17" xfId="0" applyFont="1" applyBorder="1" applyAlignment="1">
      <alignment horizontal="justify" vertical="top"/>
    </xf>
    <xf numFmtId="0" fontId="70" fillId="34" borderId="24" xfId="57" applyFont="1" applyFill="1" applyBorder="1" applyAlignment="1">
      <alignment vertical="top" wrapText="1"/>
      <protection/>
    </xf>
    <xf numFmtId="0" fontId="70" fillId="34" borderId="13" xfId="57" applyFont="1" applyFill="1" applyBorder="1" applyAlignment="1">
      <alignment vertical="top" wrapText="1"/>
      <protection/>
    </xf>
    <xf numFmtId="178" fontId="70" fillId="34" borderId="10" xfId="42" applyNumberFormat="1" applyFont="1" applyFill="1" applyBorder="1" applyAlignment="1">
      <alignment vertical="center"/>
    </xf>
    <xf numFmtId="178" fontId="69" fillId="34" borderId="10" xfId="42" applyNumberFormat="1" applyFont="1" applyFill="1" applyBorder="1" applyAlignment="1">
      <alignment vertical="center"/>
    </xf>
    <xf numFmtId="9" fontId="69" fillId="35" borderId="10" xfId="0" applyNumberFormat="1" applyFont="1" applyFill="1" applyBorder="1" applyAlignment="1">
      <alignment horizontal="center" vertical="center"/>
    </xf>
    <xf numFmtId="172" fontId="69" fillId="35" borderId="10" xfId="42" applyNumberFormat="1" applyFont="1" applyFill="1" applyBorder="1" applyAlignment="1">
      <alignment horizontal="center" vertical="center"/>
    </xf>
    <xf numFmtId="178" fontId="70" fillId="0" borderId="10" xfId="42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left" vertical="top" wrapText="1" readingOrder="1"/>
    </xf>
    <xf numFmtId="0" fontId="70" fillId="34" borderId="17" xfId="0" applyFont="1" applyFill="1" applyBorder="1" applyAlignment="1">
      <alignment horizontal="justify" vertical="top"/>
    </xf>
    <xf numFmtId="0" fontId="69" fillId="34" borderId="17" xfId="0" applyFont="1" applyFill="1" applyBorder="1" applyAlignment="1">
      <alignment horizontal="justify" vertical="top"/>
    </xf>
    <xf numFmtId="0" fontId="69" fillId="34" borderId="10" xfId="0" applyFont="1" applyFill="1" applyBorder="1" applyAlignment="1">
      <alignment horizontal="justify" vertical="center"/>
    </xf>
    <xf numFmtId="0" fontId="69" fillId="35" borderId="15" xfId="0" applyFont="1" applyFill="1" applyBorder="1" applyAlignment="1">
      <alignment horizontal="justify" vertical="top"/>
    </xf>
    <xf numFmtId="0" fontId="69" fillId="35" borderId="10" xfId="0" applyFont="1" applyFill="1" applyBorder="1" applyAlignment="1">
      <alignment horizontal="justify" vertical="top"/>
    </xf>
    <xf numFmtId="0" fontId="72" fillId="35" borderId="10" xfId="0" applyFont="1" applyFill="1" applyBorder="1" applyAlignment="1">
      <alignment horizontal="left" vertical="center"/>
    </xf>
    <xf numFmtId="0" fontId="69" fillId="35" borderId="10" xfId="0" applyFont="1" applyFill="1" applyBorder="1" applyAlignment="1">
      <alignment horizontal="left" vertical="top" wrapText="1"/>
    </xf>
    <xf numFmtId="0" fontId="69" fillId="35" borderId="10" xfId="0" applyFont="1" applyFill="1" applyBorder="1" applyAlignment="1">
      <alignment vertical="top" wrapText="1"/>
    </xf>
    <xf numFmtId="178" fontId="70" fillId="34" borderId="10" xfId="0" applyNumberFormat="1" applyFont="1" applyFill="1" applyBorder="1" applyAlignment="1">
      <alignment horizontal="justify" vertical="center"/>
    </xf>
    <xf numFmtId="9" fontId="69" fillId="3" borderId="25" xfId="0" applyNumberFormat="1" applyFont="1" applyFill="1" applyBorder="1" applyAlignment="1">
      <alignment horizontal="center" vertical="center"/>
    </xf>
    <xf numFmtId="176" fontId="69" fillId="3" borderId="25" xfId="0" applyNumberFormat="1" applyFont="1" applyFill="1" applyBorder="1" applyAlignment="1">
      <alignment vertical="center"/>
    </xf>
    <xf numFmtId="0" fontId="70" fillId="3" borderId="25" xfId="0" applyFont="1" applyFill="1" applyBorder="1" applyAlignment="1">
      <alignment horizontal="justify" vertical="center"/>
    </xf>
    <xf numFmtId="0" fontId="70" fillId="3" borderId="26" xfId="0" applyFont="1" applyFill="1" applyBorder="1" applyAlignment="1">
      <alignment horizontal="justify" vertical="center"/>
    </xf>
    <xf numFmtId="178" fontId="69" fillId="34" borderId="10" xfId="0" applyNumberFormat="1" applyFont="1" applyFill="1" applyBorder="1" applyAlignment="1">
      <alignment horizontal="justify" vertical="center"/>
    </xf>
    <xf numFmtId="0" fontId="70" fillId="34" borderId="10" xfId="0" applyFont="1" applyFill="1" applyBorder="1" applyAlignment="1">
      <alignment horizontal="center" vertical="center" readingOrder="1"/>
    </xf>
    <xf numFmtId="0" fontId="71" fillId="34" borderId="13" xfId="0" applyFont="1" applyFill="1" applyBorder="1" applyAlignment="1">
      <alignment horizontal="right" vertical="center"/>
    </xf>
    <xf numFmtId="0" fontId="70" fillId="34" borderId="10" xfId="0" applyFont="1" applyFill="1" applyBorder="1" applyAlignment="1">
      <alignment horizontal="justify" vertical="top" wrapText="1" readingOrder="1"/>
    </xf>
    <xf numFmtId="0" fontId="70" fillId="34" borderId="27" xfId="0" applyFont="1" applyFill="1" applyBorder="1" applyAlignment="1">
      <alignment horizontal="justify" vertical="top" wrapText="1" readingOrder="1"/>
    </xf>
    <xf numFmtId="0" fontId="70" fillId="34" borderId="17" xfId="0" applyFont="1" applyFill="1" applyBorder="1" applyAlignment="1">
      <alignment horizontal="justify" vertical="top" readingOrder="1"/>
    </xf>
    <xf numFmtId="0" fontId="4" fillId="34" borderId="17" xfId="0" applyFont="1" applyFill="1" applyBorder="1" applyAlignment="1">
      <alignment horizontal="justify" vertical="top" readingOrder="1"/>
    </xf>
    <xf numFmtId="0" fontId="70" fillId="34" borderId="11" xfId="0" applyFont="1" applyFill="1" applyBorder="1" applyAlignment="1">
      <alignment horizontal="justify" vertical="top" wrapText="1" readingOrder="1"/>
    </xf>
    <xf numFmtId="172" fontId="69" fillId="35" borderId="10" xfId="42" applyNumberFormat="1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justify" vertical="center" wrapText="1"/>
    </xf>
    <xf numFmtId="0" fontId="66" fillId="0" borderId="0" xfId="0" applyFont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9" fontId="70" fillId="34" borderId="10" xfId="0" applyNumberFormat="1" applyFont="1" applyFill="1" applyBorder="1" applyAlignment="1">
      <alignment horizontal="center" vertical="center" wrapText="1"/>
    </xf>
    <xf numFmtId="37" fontId="70" fillId="0" borderId="10" xfId="0" applyNumberFormat="1" applyFont="1" applyBorder="1" applyAlignment="1">
      <alignment horizontal="center" vertical="center" wrapText="1"/>
    </xf>
    <xf numFmtId="0" fontId="70" fillId="34" borderId="10" xfId="0" applyNumberFormat="1" applyFont="1" applyFill="1" applyBorder="1" applyAlignment="1">
      <alignment horizontal="center" vertical="center" wrapText="1"/>
    </xf>
    <xf numFmtId="9" fontId="69" fillId="34" borderId="10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 vertical="center"/>
    </xf>
    <xf numFmtId="21" fontId="71" fillId="34" borderId="13" xfId="0" applyNumberFormat="1" applyFont="1" applyFill="1" applyBorder="1" applyAlignment="1">
      <alignment horizontal="right" vertical="center"/>
    </xf>
    <xf numFmtId="0" fontId="70" fillId="34" borderId="13" xfId="0" applyFont="1" applyFill="1" applyBorder="1" applyAlignment="1">
      <alignment horizontal="justify" vertical="center"/>
    </xf>
    <xf numFmtId="0" fontId="70" fillId="34" borderId="10" xfId="0" applyFont="1" applyFill="1" applyBorder="1" applyAlignment="1">
      <alignment horizontal="justify" vertical="center"/>
    </xf>
    <xf numFmtId="176" fontId="70" fillId="34" borderId="10" xfId="43" applyNumberFormat="1" applyFont="1" applyFill="1" applyBorder="1" applyAlignment="1">
      <alignment vertical="center"/>
    </xf>
    <xf numFmtId="0" fontId="66" fillId="0" borderId="0" xfId="0" applyFont="1" applyAlignment="1">
      <alignment horizontal="center" vertical="center"/>
    </xf>
    <xf numFmtId="172" fontId="84" fillId="35" borderId="10" xfId="42" applyNumberFormat="1" applyFont="1" applyFill="1" applyBorder="1" applyAlignment="1">
      <alignment horizontal="center" vertical="center"/>
    </xf>
    <xf numFmtId="0" fontId="72" fillId="34" borderId="10" xfId="0" applyFont="1" applyFill="1" applyBorder="1" applyAlignment="1" quotePrefix="1">
      <alignment horizontal="left" vertical="center"/>
    </xf>
    <xf numFmtId="0" fontId="70" fillId="34" borderId="11" xfId="0" applyFont="1" applyFill="1" applyBorder="1" applyAlignment="1">
      <alignment horizontal="justify" vertical="top"/>
    </xf>
    <xf numFmtId="0" fontId="8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86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0" fontId="69" fillId="0" borderId="35" xfId="0" applyFont="1" applyBorder="1" applyAlignment="1">
      <alignment horizontal="center" vertical="center" wrapText="1"/>
    </xf>
    <xf numFmtId="0" fontId="87" fillId="0" borderId="36" xfId="0" applyFont="1" applyBorder="1" applyAlignment="1">
      <alignment horizontal="center" vertical="center"/>
    </xf>
    <xf numFmtId="0" fontId="87" fillId="0" borderId="37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69" fillId="0" borderId="1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7" borderId="17" xfId="0" applyFont="1" applyFill="1" applyBorder="1" applyAlignment="1">
      <alignment horizontal="center" vertical="center" wrapText="1"/>
    </xf>
    <xf numFmtId="0" fontId="69" fillId="7" borderId="23" xfId="0" applyFont="1" applyFill="1" applyBorder="1" applyAlignment="1">
      <alignment horizontal="center" vertical="center" wrapText="1"/>
    </xf>
    <xf numFmtId="0" fontId="72" fillId="3" borderId="38" xfId="0" applyFont="1" applyFill="1" applyBorder="1" applyAlignment="1">
      <alignment horizontal="center" vertical="center"/>
    </xf>
    <xf numFmtId="0" fontId="72" fillId="3" borderId="39" xfId="0" applyFont="1" applyFill="1" applyBorder="1" applyAlignment="1">
      <alignment horizontal="center" vertical="center"/>
    </xf>
    <xf numFmtId="0" fontId="70" fillId="0" borderId="0" xfId="0" applyFont="1" applyAlignment="1">
      <alignment horizontal="right"/>
    </xf>
    <xf numFmtId="0" fontId="69" fillId="7" borderId="13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5" fillId="0" borderId="27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6" fillId="0" borderId="11" xfId="0" applyFont="1" applyBorder="1" applyAlignment="1" quotePrefix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0" fontId="66" fillId="0" borderId="11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top"/>
    </xf>
    <xf numFmtId="0" fontId="66" fillId="0" borderId="13" xfId="0" applyFont="1" applyBorder="1" applyAlignment="1">
      <alignment horizontal="left" vertical="top"/>
    </xf>
    <xf numFmtId="0" fontId="73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5" fillId="0" borderId="40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5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123825</xdr:colOff>
      <xdr:row>77</xdr:row>
      <xdr:rowOff>19050</xdr:rowOff>
    </xdr:from>
    <xdr:to>
      <xdr:col>16</xdr:col>
      <xdr:colOff>1028700</xdr:colOff>
      <xdr:row>80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7742" t="8929" b="11607"/>
        <a:stretch>
          <a:fillRect/>
        </a:stretch>
      </xdr:blipFill>
      <xdr:spPr>
        <a:xfrm>
          <a:off x="16211550" y="59159775"/>
          <a:ext cx="904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123825</xdr:colOff>
      <xdr:row>76</xdr:row>
      <xdr:rowOff>19050</xdr:rowOff>
    </xdr:from>
    <xdr:to>
      <xdr:col>18</xdr:col>
      <xdr:colOff>428625</xdr:colOff>
      <xdr:row>79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7742" t="8929" b="11607"/>
        <a:stretch>
          <a:fillRect/>
        </a:stretch>
      </xdr:blipFill>
      <xdr:spPr>
        <a:xfrm>
          <a:off x="15392400" y="57845325"/>
          <a:ext cx="904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17</xdr:row>
      <xdr:rowOff>190500</xdr:rowOff>
    </xdr:from>
    <xdr:to>
      <xdr:col>14</xdr:col>
      <xdr:colOff>457200</xdr:colOff>
      <xdr:row>21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7742" t="8929" b="11607"/>
        <a:stretch>
          <a:fillRect/>
        </a:stretch>
      </xdr:blipFill>
      <xdr:spPr>
        <a:xfrm>
          <a:off x="8877300" y="442912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R83"/>
  <sheetViews>
    <sheetView tabSelected="1" view="pageBreakPreview" zoomScale="120" zoomScaleSheetLayoutView="120" workbookViewId="0" topLeftCell="A4">
      <selection activeCell="S79" sqref="S79"/>
    </sheetView>
  </sheetViews>
  <sheetFormatPr defaultColWidth="9.140625" defaultRowHeight="15"/>
  <cols>
    <col min="1" max="1" width="16.00390625" style="189" customWidth="1"/>
    <col min="2" max="2" width="16.8515625" style="189" customWidth="1"/>
    <col min="3" max="3" width="5.421875" style="189" customWidth="1"/>
    <col min="4" max="4" width="16.140625" style="203" customWidth="1"/>
    <col min="5" max="5" width="19.57421875" style="189" customWidth="1"/>
    <col min="6" max="6" width="13.421875" style="189" customWidth="1"/>
    <col min="7" max="7" width="9.421875" style="189" customWidth="1"/>
    <col min="8" max="8" width="16.57421875" style="189" customWidth="1"/>
    <col min="9" max="9" width="15.8515625" style="189" customWidth="1"/>
    <col min="10" max="11" width="15.7109375" style="189" customWidth="1"/>
    <col min="12" max="12" width="16.00390625" style="189" customWidth="1"/>
    <col min="13" max="13" width="16.57421875" style="189" customWidth="1"/>
    <col min="14" max="15" width="16.140625" style="189" customWidth="1"/>
    <col min="16" max="16" width="15.7109375" style="189" customWidth="1"/>
    <col min="17" max="17" width="15.57421875" style="189" customWidth="1"/>
    <col min="18" max="18" width="15.28125" style="189" customWidth="1"/>
    <col min="19" max="19" width="16.00390625" style="189" customWidth="1"/>
    <col min="20" max="21" width="16.140625" style="189" customWidth="1"/>
    <col min="22" max="22" width="7.00390625" style="189" customWidth="1"/>
    <col min="23" max="23" width="7.28125" style="189" customWidth="1"/>
    <col min="24" max="24" width="7.00390625" style="189" customWidth="1"/>
    <col min="25" max="25" width="22.140625" style="189" customWidth="1"/>
    <col min="26" max="16384" width="9.140625" style="189" customWidth="1"/>
  </cols>
  <sheetData>
    <row r="1" spans="1:22" ht="13.5" customHeight="1">
      <c r="A1" s="207" t="s">
        <v>145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1:23" ht="13.5" customHeight="1">
      <c r="A2" s="208" t="s">
        <v>136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49"/>
    </row>
    <row r="3" spans="1:22" s="50" customFormat="1" ht="13.5" customHeight="1">
      <c r="A3" s="209" t="s">
        <v>137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2:22" ht="13.5" customHeight="1">
      <c r="B4" s="210" t="s">
        <v>489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</row>
    <row r="5" spans="2:44" ht="8.25" customHeight="1" thickBot="1">
      <c r="B5" s="203"/>
      <c r="C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</row>
    <row r="6" spans="1:23" ht="18" customHeight="1">
      <c r="A6" s="212" t="s">
        <v>87</v>
      </c>
      <c r="B6" s="215" t="s">
        <v>88</v>
      </c>
      <c r="C6" s="215" t="s">
        <v>3</v>
      </c>
      <c r="D6" s="218" t="s">
        <v>100</v>
      </c>
      <c r="E6" s="190"/>
      <c r="F6" s="218" t="s">
        <v>89</v>
      </c>
      <c r="G6" s="218" t="s">
        <v>90</v>
      </c>
      <c r="H6" s="221" t="s">
        <v>133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3"/>
      <c r="V6" s="218" t="s">
        <v>94</v>
      </c>
      <c r="W6" s="224" t="s">
        <v>4</v>
      </c>
    </row>
    <row r="7" spans="1:23" ht="38.25" customHeight="1">
      <c r="A7" s="213"/>
      <c r="B7" s="216"/>
      <c r="C7" s="216"/>
      <c r="D7" s="219"/>
      <c r="E7" s="191" t="s">
        <v>224</v>
      </c>
      <c r="F7" s="219"/>
      <c r="G7" s="219"/>
      <c r="H7" s="227" t="s">
        <v>134</v>
      </c>
      <c r="I7" s="228"/>
      <c r="J7" s="227" t="s">
        <v>135</v>
      </c>
      <c r="K7" s="228"/>
      <c r="L7" s="227" t="s">
        <v>138</v>
      </c>
      <c r="M7" s="228"/>
      <c r="N7" s="227" t="s">
        <v>139</v>
      </c>
      <c r="O7" s="228"/>
      <c r="P7" s="227" t="s">
        <v>140</v>
      </c>
      <c r="Q7" s="228"/>
      <c r="R7" s="227" t="s">
        <v>218</v>
      </c>
      <c r="S7" s="228"/>
      <c r="T7" s="231" t="s">
        <v>93</v>
      </c>
      <c r="U7" s="232"/>
      <c r="V7" s="219"/>
      <c r="W7" s="225"/>
    </row>
    <row r="8" spans="1:23" ht="26.25" customHeight="1">
      <c r="A8" s="214"/>
      <c r="B8" s="217"/>
      <c r="C8" s="217"/>
      <c r="D8" s="220"/>
      <c r="E8" s="192"/>
      <c r="F8" s="220"/>
      <c r="G8" s="220"/>
      <c r="H8" s="79" t="s">
        <v>91</v>
      </c>
      <c r="I8" s="79" t="s">
        <v>92</v>
      </c>
      <c r="J8" s="79" t="s">
        <v>91</v>
      </c>
      <c r="K8" s="79" t="s">
        <v>92</v>
      </c>
      <c r="L8" s="79" t="s">
        <v>91</v>
      </c>
      <c r="M8" s="79" t="s">
        <v>92</v>
      </c>
      <c r="N8" s="79" t="s">
        <v>91</v>
      </c>
      <c r="O8" s="79" t="s">
        <v>92</v>
      </c>
      <c r="P8" s="79" t="s">
        <v>91</v>
      </c>
      <c r="Q8" s="79" t="s">
        <v>92</v>
      </c>
      <c r="R8" s="79"/>
      <c r="S8" s="79"/>
      <c r="T8" s="79" t="s">
        <v>91</v>
      </c>
      <c r="U8" s="79" t="s">
        <v>92</v>
      </c>
      <c r="V8" s="220"/>
      <c r="W8" s="226"/>
    </row>
    <row r="9" spans="1:23" ht="14.25" customHeight="1">
      <c r="A9" s="84">
        <v>1</v>
      </c>
      <c r="B9" s="29">
        <v>2</v>
      </c>
      <c r="C9" s="29">
        <v>3</v>
      </c>
      <c r="D9" s="29">
        <v>4</v>
      </c>
      <c r="E9" s="29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0">
        <v>16</v>
      </c>
      <c r="Q9" s="30">
        <v>17</v>
      </c>
      <c r="R9" s="30">
        <v>18</v>
      </c>
      <c r="S9" s="30">
        <v>19</v>
      </c>
      <c r="T9" s="31">
        <v>20</v>
      </c>
      <c r="U9" s="85">
        <v>21</v>
      </c>
      <c r="V9" s="31">
        <v>22</v>
      </c>
      <c r="W9" s="85">
        <v>23</v>
      </c>
    </row>
    <row r="10" spans="1:24" ht="99.75" customHeight="1">
      <c r="A10" s="111" t="s">
        <v>95</v>
      </c>
      <c r="B10" s="112" t="s">
        <v>96</v>
      </c>
      <c r="C10" s="113" t="s">
        <v>220</v>
      </c>
      <c r="D10" s="114" t="s">
        <v>219</v>
      </c>
      <c r="E10" s="112" t="s">
        <v>225</v>
      </c>
      <c r="F10" s="115" t="s">
        <v>441</v>
      </c>
      <c r="G10" s="116">
        <v>1</v>
      </c>
      <c r="H10" s="116">
        <v>1</v>
      </c>
      <c r="I10" s="117">
        <f>I11+I19+I24+I27+I30+I37+I39+I44</f>
        <v>3953945468</v>
      </c>
      <c r="J10" s="116">
        <v>1</v>
      </c>
      <c r="K10" s="117">
        <f>K11+K19+K24+K27+K30+K37+K39+K44</f>
        <v>4572488514.8</v>
      </c>
      <c r="L10" s="116">
        <v>1</v>
      </c>
      <c r="M10" s="117">
        <f>M11+M19+M24+M27+M30+M37+M39+M44</f>
        <v>5029799366.280001</v>
      </c>
      <c r="N10" s="116">
        <v>1</v>
      </c>
      <c r="O10" s="117">
        <f>O11+O19+O24+O27+O30+O37+O39+O44</f>
        <v>5532832102.908</v>
      </c>
      <c r="P10" s="116">
        <v>1</v>
      </c>
      <c r="Q10" s="117">
        <f>Q11+Q19+Q24+Q27+Q30+Q37+Q39+Q44</f>
        <v>6086115313.1988</v>
      </c>
      <c r="R10" s="116">
        <v>1</v>
      </c>
      <c r="S10" s="117">
        <f>S11+S19+S24+S27+S30+S37+S39+S44</f>
        <v>2256375753.5</v>
      </c>
      <c r="T10" s="116">
        <v>1</v>
      </c>
      <c r="U10" s="117">
        <f>U11+U19+U24+U27+U30+U37+U39+U44</f>
        <v>31869907609.70548</v>
      </c>
      <c r="V10" s="118" t="s">
        <v>56</v>
      </c>
      <c r="W10" s="119" t="s">
        <v>141</v>
      </c>
      <c r="X10" s="80"/>
    </row>
    <row r="11" spans="1:23" ht="105" customHeight="1">
      <c r="A11" s="88" t="s">
        <v>98</v>
      </c>
      <c r="B11" s="149" t="s">
        <v>97</v>
      </c>
      <c r="C11" s="57" t="s">
        <v>221</v>
      </c>
      <c r="D11" s="32" t="s">
        <v>223</v>
      </c>
      <c r="E11" s="149" t="s">
        <v>226</v>
      </c>
      <c r="F11" s="33" t="s">
        <v>266</v>
      </c>
      <c r="G11" s="82">
        <v>1</v>
      </c>
      <c r="H11" s="82">
        <v>1</v>
      </c>
      <c r="I11" s="106">
        <f>SUM(I12:I18)</f>
        <v>3795000</v>
      </c>
      <c r="J11" s="82">
        <v>1</v>
      </c>
      <c r="K11" s="106">
        <f>SUM(K12:K18)</f>
        <v>4335000</v>
      </c>
      <c r="L11" s="82">
        <v>1</v>
      </c>
      <c r="M11" s="106">
        <f>SUM(M12:M18)</f>
        <v>4830500</v>
      </c>
      <c r="N11" s="82">
        <v>1</v>
      </c>
      <c r="O11" s="106">
        <f>SUM(O12:O18)</f>
        <v>5366350</v>
      </c>
      <c r="P11" s="82">
        <v>1</v>
      </c>
      <c r="Q11" s="106">
        <f>SUM(Q12:Q18)</f>
        <v>5902985</v>
      </c>
      <c r="R11" s="82">
        <v>1</v>
      </c>
      <c r="S11" s="106">
        <f>SUM(S12:S18)</f>
        <v>6493283.5</v>
      </c>
      <c r="T11" s="82">
        <v>1</v>
      </c>
      <c r="U11" s="106">
        <f>SUM(U12:U18)</f>
        <v>30723118.5</v>
      </c>
      <c r="V11" s="107" t="s">
        <v>56</v>
      </c>
      <c r="W11" s="108" t="s">
        <v>141</v>
      </c>
    </row>
    <row r="12" spans="1:23" ht="66.75" customHeight="1">
      <c r="A12" s="87" t="s">
        <v>229</v>
      </c>
      <c r="B12" s="52" t="s">
        <v>261</v>
      </c>
      <c r="C12" s="58" t="s">
        <v>222</v>
      </c>
      <c r="D12" s="34" t="s">
        <v>228</v>
      </c>
      <c r="E12" s="52" t="s">
        <v>227</v>
      </c>
      <c r="F12" s="34" t="s">
        <v>230</v>
      </c>
      <c r="G12" s="180" t="s">
        <v>442</v>
      </c>
      <c r="H12" s="180" t="s">
        <v>442</v>
      </c>
      <c r="I12" s="70">
        <v>1620000</v>
      </c>
      <c r="J12" s="180" t="s">
        <v>442</v>
      </c>
      <c r="K12" s="160">
        <v>2160000</v>
      </c>
      <c r="L12" s="180" t="s">
        <v>442</v>
      </c>
      <c r="M12" s="160">
        <f>K12*10%+K12</f>
        <v>2376000</v>
      </c>
      <c r="N12" s="180" t="s">
        <v>442</v>
      </c>
      <c r="O12" s="160">
        <f>M12*10%+M12</f>
        <v>2613600</v>
      </c>
      <c r="P12" s="180" t="s">
        <v>442</v>
      </c>
      <c r="Q12" s="160">
        <f>O12*10%+O12</f>
        <v>2874960</v>
      </c>
      <c r="R12" s="180" t="s">
        <v>442</v>
      </c>
      <c r="S12" s="160">
        <f aca="true" t="shared" si="0" ref="S12:S18">Q12*10%+Q12</f>
        <v>3162456</v>
      </c>
      <c r="T12" s="37" t="s">
        <v>443</v>
      </c>
      <c r="U12" s="83">
        <f>I12+K12+M12+O12+Q12+S12</f>
        <v>14807016</v>
      </c>
      <c r="V12" s="135" t="s">
        <v>56</v>
      </c>
      <c r="W12" s="138" t="s">
        <v>141</v>
      </c>
    </row>
    <row r="13" spans="1:23" ht="65.25" customHeight="1">
      <c r="A13" s="87" t="s">
        <v>233</v>
      </c>
      <c r="B13" s="52" t="s">
        <v>241</v>
      </c>
      <c r="C13" s="58" t="s">
        <v>231</v>
      </c>
      <c r="D13" s="134" t="s">
        <v>232</v>
      </c>
      <c r="E13" s="52" t="s">
        <v>227</v>
      </c>
      <c r="F13" s="150" t="s">
        <v>248</v>
      </c>
      <c r="G13" s="36" t="s">
        <v>209</v>
      </c>
      <c r="H13" s="36" t="s">
        <v>209</v>
      </c>
      <c r="I13" s="74">
        <v>240000</v>
      </c>
      <c r="J13" s="36" t="s">
        <v>209</v>
      </c>
      <c r="K13" s="160">
        <v>240000</v>
      </c>
      <c r="L13" s="36" t="s">
        <v>209</v>
      </c>
      <c r="M13" s="160">
        <f>K13*10%+K13</f>
        <v>264000</v>
      </c>
      <c r="N13" s="36" t="s">
        <v>209</v>
      </c>
      <c r="O13" s="160">
        <f>M13*10%+M13</f>
        <v>290400</v>
      </c>
      <c r="P13" s="36" t="s">
        <v>209</v>
      </c>
      <c r="Q13" s="160">
        <f>O13*10%+O13</f>
        <v>319440</v>
      </c>
      <c r="R13" s="36" t="s">
        <v>209</v>
      </c>
      <c r="S13" s="160">
        <f t="shared" si="0"/>
        <v>351384</v>
      </c>
      <c r="T13" s="36" t="s">
        <v>128</v>
      </c>
      <c r="U13" s="83">
        <f aca="true" t="shared" si="1" ref="U13:U18">I13+K13+M13+O13+Q13+S13</f>
        <v>1705224</v>
      </c>
      <c r="V13" s="135" t="s">
        <v>56</v>
      </c>
      <c r="W13" s="138" t="s">
        <v>141</v>
      </c>
    </row>
    <row r="14" spans="1:23" ht="64.5" customHeight="1">
      <c r="A14" s="87" t="s">
        <v>236</v>
      </c>
      <c r="B14" s="52" t="s">
        <v>242</v>
      </c>
      <c r="C14" s="58" t="s">
        <v>237</v>
      </c>
      <c r="D14" s="134" t="s">
        <v>235</v>
      </c>
      <c r="E14" s="52" t="s">
        <v>227</v>
      </c>
      <c r="F14" s="150" t="s">
        <v>249</v>
      </c>
      <c r="G14" s="36" t="s">
        <v>209</v>
      </c>
      <c r="H14" s="36" t="s">
        <v>209</v>
      </c>
      <c r="I14" s="74">
        <v>240000</v>
      </c>
      <c r="J14" s="36" t="s">
        <v>209</v>
      </c>
      <c r="K14" s="160">
        <v>240000</v>
      </c>
      <c r="L14" s="36" t="s">
        <v>209</v>
      </c>
      <c r="M14" s="160">
        <f>K14*10%+K14</f>
        <v>264000</v>
      </c>
      <c r="N14" s="36" t="s">
        <v>209</v>
      </c>
      <c r="O14" s="160">
        <f>M14*10%+M14</f>
        <v>290400</v>
      </c>
      <c r="P14" s="36" t="s">
        <v>209</v>
      </c>
      <c r="Q14" s="160">
        <f>O14*10%+O14</f>
        <v>319440</v>
      </c>
      <c r="R14" s="36" t="s">
        <v>209</v>
      </c>
      <c r="S14" s="160">
        <f t="shared" si="0"/>
        <v>351384</v>
      </c>
      <c r="T14" s="36" t="s">
        <v>128</v>
      </c>
      <c r="U14" s="83">
        <f t="shared" si="1"/>
        <v>1705224</v>
      </c>
      <c r="V14" s="135" t="s">
        <v>56</v>
      </c>
      <c r="W14" s="138" t="s">
        <v>141</v>
      </c>
    </row>
    <row r="15" spans="1:23" ht="55.5" customHeight="1">
      <c r="A15" s="87" t="s">
        <v>240</v>
      </c>
      <c r="B15" s="52" t="s">
        <v>243</v>
      </c>
      <c r="C15" s="58" t="s">
        <v>238</v>
      </c>
      <c r="D15" s="134" t="s">
        <v>245</v>
      </c>
      <c r="E15" s="52" t="s">
        <v>227</v>
      </c>
      <c r="F15" s="150" t="s">
        <v>250</v>
      </c>
      <c r="G15" s="36" t="s">
        <v>209</v>
      </c>
      <c r="H15" s="36" t="s">
        <v>209</v>
      </c>
      <c r="I15" s="74">
        <v>240000</v>
      </c>
      <c r="J15" s="36" t="s">
        <v>209</v>
      </c>
      <c r="K15" s="160">
        <v>240000</v>
      </c>
      <c r="L15" s="36" t="s">
        <v>209</v>
      </c>
      <c r="M15" s="160">
        <v>240000</v>
      </c>
      <c r="N15" s="36" t="s">
        <v>209</v>
      </c>
      <c r="O15" s="160">
        <v>290400</v>
      </c>
      <c r="P15" s="36" t="s">
        <v>209</v>
      </c>
      <c r="Q15" s="160">
        <f>O15*10%+O15</f>
        <v>319440</v>
      </c>
      <c r="R15" s="36" t="s">
        <v>209</v>
      </c>
      <c r="S15" s="160">
        <f t="shared" si="0"/>
        <v>351384</v>
      </c>
      <c r="T15" s="36" t="s">
        <v>128</v>
      </c>
      <c r="U15" s="83">
        <f t="shared" si="1"/>
        <v>1681224</v>
      </c>
      <c r="V15" s="135" t="s">
        <v>56</v>
      </c>
      <c r="W15" s="138" t="s">
        <v>141</v>
      </c>
    </row>
    <row r="16" spans="1:23" ht="63" customHeight="1">
      <c r="A16" s="87" t="s">
        <v>247</v>
      </c>
      <c r="B16" s="52" t="s">
        <v>244</v>
      </c>
      <c r="C16" s="58" t="s">
        <v>239</v>
      </c>
      <c r="D16" s="134" t="s">
        <v>246</v>
      </c>
      <c r="E16" s="52" t="s">
        <v>227</v>
      </c>
      <c r="F16" s="150" t="s">
        <v>251</v>
      </c>
      <c r="G16" s="36" t="s">
        <v>209</v>
      </c>
      <c r="H16" s="36" t="s">
        <v>209</v>
      </c>
      <c r="I16" s="74">
        <v>240000</v>
      </c>
      <c r="J16" s="36" t="s">
        <v>209</v>
      </c>
      <c r="K16" s="160">
        <v>240000</v>
      </c>
      <c r="L16" s="36" t="s">
        <v>209</v>
      </c>
      <c r="M16" s="160">
        <v>240000</v>
      </c>
      <c r="N16" s="36" t="s">
        <v>209</v>
      </c>
      <c r="O16" s="160">
        <v>290400</v>
      </c>
      <c r="P16" s="36" t="s">
        <v>209</v>
      </c>
      <c r="Q16" s="160">
        <f>O16*10%+O16</f>
        <v>319440</v>
      </c>
      <c r="R16" s="36" t="s">
        <v>209</v>
      </c>
      <c r="S16" s="160">
        <f t="shared" si="0"/>
        <v>351384</v>
      </c>
      <c r="T16" s="36" t="s">
        <v>128</v>
      </c>
      <c r="U16" s="83">
        <f>I16+K16+M16+O16+Q16+S16</f>
        <v>1681224</v>
      </c>
      <c r="V16" s="135" t="s">
        <v>56</v>
      </c>
      <c r="W16" s="138" t="s">
        <v>141</v>
      </c>
    </row>
    <row r="17" spans="1:23" ht="63" customHeight="1">
      <c r="A17" s="87" t="s">
        <v>256</v>
      </c>
      <c r="B17" s="52" t="s">
        <v>257</v>
      </c>
      <c r="C17" s="58" t="s">
        <v>253</v>
      </c>
      <c r="D17" s="134" t="s">
        <v>254</v>
      </c>
      <c r="E17" s="52" t="s">
        <v>227</v>
      </c>
      <c r="F17" s="150" t="s">
        <v>255</v>
      </c>
      <c r="G17" s="36" t="s">
        <v>252</v>
      </c>
      <c r="H17" s="36" t="s">
        <v>252</v>
      </c>
      <c r="I17" s="74">
        <v>690000</v>
      </c>
      <c r="J17" s="36" t="s">
        <v>252</v>
      </c>
      <c r="K17" s="160">
        <v>690000</v>
      </c>
      <c r="L17" s="36" t="s">
        <v>252</v>
      </c>
      <c r="M17" s="160">
        <v>869000</v>
      </c>
      <c r="N17" s="36" t="s">
        <v>252</v>
      </c>
      <c r="O17" s="160">
        <f aca="true" t="shared" si="2" ref="O17:O26">M17*10%+M17</f>
        <v>955900</v>
      </c>
      <c r="P17" s="36" t="s">
        <v>252</v>
      </c>
      <c r="Q17" s="160">
        <f aca="true" t="shared" si="3" ref="Q17:Q32">O17*10%+O17</f>
        <v>1051490</v>
      </c>
      <c r="R17" s="36" t="s">
        <v>252</v>
      </c>
      <c r="S17" s="160">
        <f t="shared" si="0"/>
        <v>1156639</v>
      </c>
      <c r="T17" s="36" t="s">
        <v>258</v>
      </c>
      <c r="U17" s="83">
        <f t="shared" si="1"/>
        <v>5413029</v>
      </c>
      <c r="V17" s="135" t="s">
        <v>56</v>
      </c>
      <c r="W17" s="138" t="s">
        <v>141</v>
      </c>
    </row>
    <row r="18" spans="1:23" ht="54.75" customHeight="1">
      <c r="A18" s="166" t="s">
        <v>263</v>
      </c>
      <c r="B18" s="155" t="s">
        <v>262</v>
      </c>
      <c r="C18" s="58" t="s">
        <v>259</v>
      </c>
      <c r="D18" s="134" t="s">
        <v>260</v>
      </c>
      <c r="E18" s="52" t="s">
        <v>227</v>
      </c>
      <c r="F18" s="150" t="s">
        <v>255</v>
      </c>
      <c r="G18" s="36" t="s">
        <v>188</v>
      </c>
      <c r="H18" s="36" t="s">
        <v>188</v>
      </c>
      <c r="I18" s="74">
        <v>525000</v>
      </c>
      <c r="J18" s="36" t="s">
        <v>188</v>
      </c>
      <c r="K18" s="160">
        <v>525000</v>
      </c>
      <c r="L18" s="36" t="s">
        <v>188</v>
      </c>
      <c r="M18" s="160">
        <f>K18*10%+K18</f>
        <v>577500</v>
      </c>
      <c r="N18" s="36" t="s">
        <v>188</v>
      </c>
      <c r="O18" s="160">
        <f t="shared" si="2"/>
        <v>635250</v>
      </c>
      <c r="P18" s="36" t="s">
        <v>188</v>
      </c>
      <c r="Q18" s="160">
        <f t="shared" si="3"/>
        <v>698775</v>
      </c>
      <c r="R18" s="36" t="s">
        <v>188</v>
      </c>
      <c r="S18" s="160">
        <f t="shared" si="0"/>
        <v>768652.5</v>
      </c>
      <c r="T18" s="36" t="s">
        <v>130</v>
      </c>
      <c r="U18" s="83">
        <f t="shared" si="1"/>
        <v>3730177.5</v>
      </c>
      <c r="V18" s="135" t="s">
        <v>56</v>
      </c>
      <c r="W18" s="138" t="s">
        <v>141</v>
      </c>
    </row>
    <row r="19" spans="1:23" ht="57.75" customHeight="1">
      <c r="A19" s="167" t="s">
        <v>267</v>
      </c>
      <c r="B19" s="168" t="s">
        <v>97</v>
      </c>
      <c r="C19" s="57" t="s">
        <v>269</v>
      </c>
      <c r="D19" s="32" t="s">
        <v>264</v>
      </c>
      <c r="E19" s="149" t="s">
        <v>268</v>
      </c>
      <c r="F19" s="148" t="s">
        <v>275</v>
      </c>
      <c r="G19" s="82">
        <v>1</v>
      </c>
      <c r="H19" s="82">
        <v>1</v>
      </c>
      <c r="I19" s="106">
        <f>SUM(I20:I23)</f>
        <v>2765430468</v>
      </c>
      <c r="J19" s="82">
        <v>1</v>
      </c>
      <c r="K19" s="106">
        <f>SUM(K20:K23)</f>
        <v>3032053514.8</v>
      </c>
      <c r="L19" s="82">
        <v>1</v>
      </c>
      <c r="M19" s="106">
        <f>SUM(M20:M23)</f>
        <v>3335258866.28</v>
      </c>
      <c r="N19" s="82">
        <v>1</v>
      </c>
      <c r="O19" s="106">
        <f>SUM(O20:O23)</f>
        <v>3668784752.908</v>
      </c>
      <c r="P19" s="82">
        <v>1</v>
      </c>
      <c r="Q19" s="106">
        <f>SUM(Q20:Q23)</f>
        <v>4035663228.1988</v>
      </c>
      <c r="R19" s="82">
        <v>1</v>
      </c>
      <c r="S19" s="106">
        <f>SUM(S23)</f>
        <v>878460</v>
      </c>
      <c r="T19" s="82">
        <v>1</v>
      </c>
      <c r="U19" s="106">
        <f>SUM(U20:U23)</f>
        <v>21276420381.20548</v>
      </c>
      <c r="V19" s="107" t="s">
        <v>56</v>
      </c>
      <c r="W19" s="108" t="s">
        <v>141</v>
      </c>
    </row>
    <row r="20" spans="1:23" ht="57.75" customHeight="1">
      <c r="A20" s="166" t="s">
        <v>481</v>
      </c>
      <c r="B20" s="201" t="s">
        <v>479</v>
      </c>
      <c r="C20" s="199">
        <v>0.0847337962962963</v>
      </c>
      <c r="D20" s="134" t="s">
        <v>477</v>
      </c>
      <c r="E20" s="200" t="s">
        <v>480</v>
      </c>
      <c r="F20" s="150" t="s">
        <v>478</v>
      </c>
      <c r="G20" s="36" t="s">
        <v>483</v>
      </c>
      <c r="H20" s="36" t="s">
        <v>482</v>
      </c>
      <c r="I20" s="202">
        <v>2660230468</v>
      </c>
      <c r="J20" s="36" t="s">
        <v>483</v>
      </c>
      <c r="K20" s="160">
        <f>I20*10%+I20</f>
        <v>2926253514.8</v>
      </c>
      <c r="L20" s="36" t="s">
        <v>483</v>
      </c>
      <c r="M20" s="160">
        <f>K20*10%+K20</f>
        <v>3218878866.28</v>
      </c>
      <c r="N20" s="36" t="s">
        <v>483</v>
      </c>
      <c r="O20" s="160">
        <f>M20*10%+M20</f>
        <v>3540766752.908</v>
      </c>
      <c r="P20" s="36" t="s">
        <v>483</v>
      </c>
      <c r="Q20" s="160">
        <f>O20*10%+O20</f>
        <v>3894843428.1988</v>
      </c>
      <c r="R20" s="36" t="s">
        <v>483</v>
      </c>
      <c r="S20" s="160">
        <f>Q20*10%+Q20</f>
        <v>4284327771.01868</v>
      </c>
      <c r="T20" s="36" t="s">
        <v>483</v>
      </c>
      <c r="U20" s="83">
        <f>I20+K20+M20+O20+Q20+S20</f>
        <v>20525300801.20548</v>
      </c>
      <c r="V20" s="135" t="s">
        <v>56</v>
      </c>
      <c r="W20" s="138" t="s">
        <v>141</v>
      </c>
    </row>
    <row r="21" spans="1:23" ht="56.25" customHeight="1">
      <c r="A21" s="166" t="s">
        <v>272</v>
      </c>
      <c r="B21" s="155" t="s">
        <v>102</v>
      </c>
      <c r="C21" s="181" t="s">
        <v>155</v>
      </c>
      <c r="D21" s="134" t="s">
        <v>270</v>
      </c>
      <c r="E21" s="52" t="s">
        <v>273</v>
      </c>
      <c r="F21" s="150" t="s">
        <v>271</v>
      </c>
      <c r="G21" s="36" t="s">
        <v>274</v>
      </c>
      <c r="H21" s="36" t="s">
        <v>274</v>
      </c>
      <c r="I21" s="74">
        <v>105000000</v>
      </c>
      <c r="J21" s="36" t="s">
        <v>274</v>
      </c>
      <c r="K21" s="160">
        <v>105000000</v>
      </c>
      <c r="L21" s="36" t="s">
        <v>274</v>
      </c>
      <c r="M21" s="160">
        <f>K21*10%+K21</f>
        <v>115500000</v>
      </c>
      <c r="N21" s="36" t="s">
        <v>274</v>
      </c>
      <c r="O21" s="160">
        <f t="shared" si="2"/>
        <v>127050000</v>
      </c>
      <c r="P21" s="36" t="s">
        <v>274</v>
      </c>
      <c r="Q21" s="160">
        <f t="shared" si="3"/>
        <v>139755000</v>
      </c>
      <c r="R21" s="36" t="s">
        <v>274</v>
      </c>
      <c r="S21" s="160">
        <f>Q21*10%+Q21</f>
        <v>153730500</v>
      </c>
      <c r="T21" s="36" t="s">
        <v>276</v>
      </c>
      <c r="U21" s="83">
        <f>I21+K21+M21+O21+Q21+S21</f>
        <v>746035500</v>
      </c>
      <c r="V21" s="135" t="s">
        <v>56</v>
      </c>
      <c r="W21" s="138" t="s">
        <v>141</v>
      </c>
    </row>
    <row r="22" spans="1:23" ht="56.25" customHeight="1">
      <c r="A22" s="166" t="s">
        <v>283</v>
      </c>
      <c r="B22" s="155" t="s">
        <v>284</v>
      </c>
      <c r="C22" s="181" t="s">
        <v>159</v>
      </c>
      <c r="D22" s="134" t="s">
        <v>277</v>
      </c>
      <c r="E22" s="52" t="s">
        <v>273</v>
      </c>
      <c r="F22" s="150" t="s">
        <v>286</v>
      </c>
      <c r="G22" s="36" t="s">
        <v>285</v>
      </c>
      <c r="H22" s="36" t="s">
        <v>285</v>
      </c>
      <c r="I22" s="74">
        <v>200000</v>
      </c>
      <c r="J22" s="36" t="s">
        <v>285</v>
      </c>
      <c r="K22" s="160">
        <v>200000</v>
      </c>
      <c r="L22" s="36" t="s">
        <v>285</v>
      </c>
      <c r="M22" s="160">
        <f>K22*10%+K22</f>
        <v>220000</v>
      </c>
      <c r="N22" s="36" t="s">
        <v>285</v>
      </c>
      <c r="O22" s="160">
        <f t="shared" si="2"/>
        <v>242000</v>
      </c>
      <c r="P22" s="36" t="s">
        <v>285</v>
      </c>
      <c r="Q22" s="160">
        <f t="shared" si="3"/>
        <v>266200</v>
      </c>
      <c r="R22" s="36" t="s">
        <v>285</v>
      </c>
      <c r="S22" s="160">
        <f>Q22*10%+Q22</f>
        <v>292820</v>
      </c>
      <c r="T22" s="36" t="s">
        <v>287</v>
      </c>
      <c r="U22" s="83">
        <f>I22+K22+M22+O22+Q22+S22</f>
        <v>1421020</v>
      </c>
      <c r="V22" s="135" t="s">
        <v>56</v>
      </c>
      <c r="W22" s="138" t="s">
        <v>141</v>
      </c>
    </row>
    <row r="23" spans="1:23" ht="74.25" customHeight="1">
      <c r="A23" s="166" t="s">
        <v>281</v>
      </c>
      <c r="B23" s="155" t="s">
        <v>282</v>
      </c>
      <c r="C23" s="181" t="s">
        <v>163</v>
      </c>
      <c r="D23" s="134" t="s">
        <v>280</v>
      </c>
      <c r="E23" s="155" t="s">
        <v>279</v>
      </c>
      <c r="F23" s="150" t="s">
        <v>278</v>
      </c>
      <c r="G23" s="36" t="s">
        <v>444</v>
      </c>
      <c r="H23" s="36" t="s">
        <v>444</v>
      </c>
      <c r="I23" s="74">
        <v>0</v>
      </c>
      <c r="J23" s="36" t="s">
        <v>444</v>
      </c>
      <c r="K23" s="74">
        <v>600000</v>
      </c>
      <c r="L23" s="36" t="s">
        <v>444</v>
      </c>
      <c r="M23" s="160">
        <f>K23*10%+K23</f>
        <v>660000</v>
      </c>
      <c r="N23" s="36" t="s">
        <v>444</v>
      </c>
      <c r="O23" s="160">
        <f t="shared" si="2"/>
        <v>726000</v>
      </c>
      <c r="P23" s="36" t="s">
        <v>444</v>
      </c>
      <c r="Q23" s="160">
        <f t="shared" si="3"/>
        <v>798600</v>
      </c>
      <c r="R23" s="36" t="s">
        <v>444</v>
      </c>
      <c r="S23" s="160">
        <f>Q23*10%+Q23</f>
        <v>878460</v>
      </c>
      <c r="T23" s="36" t="s">
        <v>445</v>
      </c>
      <c r="U23" s="83">
        <f>I23+K23+M23+O23+Q23+S23</f>
        <v>3663060</v>
      </c>
      <c r="V23" s="135" t="s">
        <v>56</v>
      </c>
      <c r="W23" s="138" t="s">
        <v>141</v>
      </c>
    </row>
    <row r="24" spans="1:23" ht="69.75" customHeight="1">
      <c r="A24" s="167" t="s">
        <v>267</v>
      </c>
      <c r="B24" s="168" t="s">
        <v>97</v>
      </c>
      <c r="C24" s="57" t="s">
        <v>288</v>
      </c>
      <c r="D24" s="32" t="s">
        <v>289</v>
      </c>
      <c r="E24" s="149" t="s">
        <v>268</v>
      </c>
      <c r="F24" s="148" t="s">
        <v>265</v>
      </c>
      <c r="G24" s="82">
        <v>1</v>
      </c>
      <c r="H24" s="82">
        <v>1</v>
      </c>
      <c r="I24" s="106">
        <f>SUM(I25:I26)</f>
        <v>600000</v>
      </c>
      <c r="J24" s="82">
        <v>1</v>
      </c>
      <c r="K24" s="106">
        <f>SUM(K25:K26)</f>
        <v>600000</v>
      </c>
      <c r="L24" s="82">
        <v>1</v>
      </c>
      <c r="M24" s="106">
        <f>SUM(M25:M26)</f>
        <v>660000</v>
      </c>
      <c r="N24" s="82">
        <v>1</v>
      </c>
      <c r="O24" s="106">
        <f>SUM(O25:O26)</f>
        <v>726000</v>
      </c>
      <c r="P24" s="82">
        <v>1</v>
      </c>
      <c r="Q24" s="106">
        <f>SUM(Q25:Q26)</f>
        <v>798600</v>
      </c>
      <c r="R24" s="82">
        <v>1</v>
      </c>
      <c r="S24" s="106">
        <f>SUM(S25:S26)</f>
        <v>878460</v>
      </c>
      <c r="T24" s="82">
        <v>1</v>
      </c>
      <c r="U24" s="106">
        <f>SUM(U25:U26)</f>
        <v>4263060</v>
      </c>
      <c r="V24" s="107" t="s">
        <v>56</v>
      </c>
      <c r="W24" s="108" t="s">
        <v>141</v>
      </c>
    </row>
    <row r="25" spans="1:23" ht="68.25" customHeight="1">
      <c r="A25" s="87" t="s">
        <v>295</v>
      </c>
      <c r="B25" s="52" t="s">
        <v>296</v>
      </c>
      <c r="C25" s="58" t="s">
        <v>290</v>
      </c>
      <c r="D25" s="134" t="s">
        <v>291</v>
      </c>
      <c r="E25" s="52" t="s">
        <v>297</v>
      </c>
      <c r="F25" s="150" t="s">
        <v>293</v>
      </c>
      <c r="G25" s="36" t="s">
        <v>285</v>
      </c>
      <c r="H25" s="36" t="s">
        <v>285</v>
      </c>
      <c r="I25" s="74">
        <v>300000</v>
      </c>
      <c r="J25" s="36" t="s">
        <v>285</v>
      </c>
      <c r="K25" s="160">
        <v>300000</v>
      </c>
      <c r="L25" s="36" t="s">
        <v>285</v>
      </c>
      <c r="M25" s="160">
        <f>K25*10%+K25</f>
        <v>330000</v>
      </c>
      <c r="N25" s="36" t="s">
        <v>285</v>
      </c>
      <c r="O25" s="160">
        <f t="shared" si="2"/>
        <v>363000</v>
      </c>
      <c r="P25" s="36" t="s">
        <v>285</v>
      </c>
      <c r="Q25" s="160">
        <f t="shared" si="3"/>
        <v>399300</v>
      </c>
      <c r="R25" s="36" t="s">
        <v>285</v>
      </c>
      <c r="S25" s="160">
        <f>Q25*10%+Q25</f>
        <v>439230</v>
      </c>
      <c r="T25" s="36" t="s">
        <v>287</v>
      </c>
      <c r="U25" s="83">
        <f>I25+K25+M25+O25+Q25+S25</f>
        <v>2131530</v>
      </c>
      <c r="V25" s="135" t="s">
        <v>56</v>
      </c>
      <c r="W25" s="138" t="s">
        <v>141</v>
      </c>
    </row>
    <row r="26" spans="1:23" ht="79.5" customHeight="1">
      <c r="A26" s="87" t="s">
        <v>298</v>
      </c>
      <c r="B26" s="52" t="s">
        <v>299</v>
      </c>
      <c r="C26" s="58" t="s">
        <v>177</v>
      </c>
      <c r="D26" s="134" t="s">
        <v>292</v>
      </c>
      <c r="E26" s="52" t="s">
        <v>300</v>
      </c>
      <c r="F26" s="150" t="s">
        <v>294</v>
      </c>
      <c r="G26" s="36" t="s">
        <v>285</v>
      </c>
      <c r="H26" s="36" t="s">
        <v>285</v>
      </c>
      <c r="I26" s="74">
        <v>300000</v>
      </c>
      <c r="J26" s="36" t="s">
        <v>285</v>
      </c>
      <c r="K26" s="160">
        <v>300000</v>
      </c>
      <c r="L26" s="36" t="s">
        <v>285</v>
      </c>
      <c r="M26" s="160">
        <f>K26*10%+K26</f>
        <v>330000</v>
      </c>
      <c r="N26" s="36" t="s">
        <v>285</v>
      </c>
      <c r="O26" s="160">
        <f t="shared" si="2"/>
        <v>363000</v>
      </c>
      <c r="P26" s="36" t="s">
        <v>285</v>
      </c>
      <c r="Q26" s="160">
        <f t="shared" si="3"/>
        <v>399300</v>
      </c>
      <c r="R26" s="36" t="s">
        <v>285</v>
      </c>
      <c r="S26" s="160">
        <f>Q26*10%+Q26</f>
        <v>439230</v>
      </c>
      <c r="T26" s="36" t="s">
        <v>287</v>
      </c>
      <c r="U26" s="83">
        <f>I26+K26+M26+O26+Q26+S26</f>
        <v>2131530</v>
      </c>
      <c r="V26" s="135" t="s">
        <v>56</v>
      </c>
      <c r="W26" s="138" t="s">
        <v>141</v>
      </c>
    </row>
    <row r="27" spans="1:23" ht="62.25" customHeight="1">
      <c r="A27" s="88" t="s">
        <v>267</v>
      </c>
      <c r="B27" s="149" t="s">
        <v>97</v>
      </c>
      <c r="C27" s="57" t="s">
        <v>309</v>
      </c>
      <c r="D27" s="32" t="s">
        <v>301</v>
      </c>
      <c r="E27" s="149" t="s">
        <v>268</v>
      </c>
      <c r="F27" s="148" t="s">
        <v>302</v>
      </c>
      <c r="G27" s="82">
        <v>1</v>
      </c>
      <c r="H27" s="82">
        <v>1</v>
      </c>
      <c r="I27" s="106">
        <f>SUM(I28:I29)</f>
        <v>214500000</v>
      </c>
      <c r="J27" s="82">
        <v>1</v>
      </c>
      <c r="K27" s="106">
        <f>SUM(K28:K29)</f>
        <v>236000000</v>
      </c>
      <c r="L27" s="82">
        <v>1</v>
      </c>
      <c r="M27" s="106">
        <f>SUM(M28:M29)</f>
        <v>259600000</v>
      </c>
      <c r="N27" s="82">
        <v>1</v>
      </c>
      <c r="O27" s="106">
        <f>SUM(O28:O29)</f>
        <v>285560000</v>
      </c>
      <c r="P27" s="82">
        <v>1</v>
      </c>
      <c r="Q27" s="106">
        <f>SUM(Q28:Q29)</f>
        <v>314116000</v>
      </c>
      <c r="R27" s="82">
        <v>1</v>
      </c>
      <c r="S27" s="106">
        <f>SUM(S28:S29)</f>
        <v>345527600</v>
      </c>
      <c r="T27" s="82">
        <v>1</v>
      </c>
      <c r="U27" s="106">
        <f>SUM(U28:U29)</f>
        <v>1655303600</v>
      </c>
      <c r="V27" s="107" t="s">
        <v>56</v>
      </c>
      <c r="W27" s="108" t="s">
        <v>141</v>
      </c>
    </row>
    <row r="28" spans="1:23" ht="63.75" customHeight="1">
      <c r="A28" s="184" t="s">
        <v>305</v>
      </c>
      <c r="B28" s="155" t="s">
        <v>110</v>
      </c>
      <c r="C28" s="58" t="s">
        <v>310</v>
      </c>
      <c r="D28" s="134" t="s">
        <v>303</v>
      </c>
      <c r="E28" s="52" t="s">
        <v>306</v>
      </c>
      <c r="F28" s="150" t="s">
        <v>304</v>
      </c>
      <c r="G28" s="36" t="s">
        <v>308</v>
      </c>
      <c r="H28" s="36" t="s">
        <v>307</v>
      </c>
      <c r="I28" s="74">
        <v>200000000</v>
      </c>
      <c r="J28" s="36" t="s">
        <v>307</v>
      </c>
      <c r="K28" s="160">
        <v>220000000</v>
      </c>
      <c r="L28" s="36" t="s">
        <v>307</v>
      </c>
      <c r="M28" s="160">
        <f>K28*10%+K28</f>
        <v>242000000</v>
      </c>
      <c r="N28" s="36" t="s">
        <v>307</v>
      </c>
      <c r="O28" s="160">
        <f>M28*10%+M28</f>
        <v>266200000</v>
      </c>
      <c r="P28" s="36" t="s">
        <v>307</v>
      </c>
      <c r="Q28" s="160">
        <f t="shared" si="3"/>
        <v>292820000</v>
      </c>
      <c r="R28" s="36" t="s">
        <v>307</v>
      </c>
      <c r="S28" s="160">
        <f>Q28*10%+Q28</f>
        <v>322102000</v>
      </c>
      <c r="T28" s="36" t="s">
        <v>435</v>
      </c>
      <c r="U28" s="83">
        <f>I28+K28+M28+O28+Q28+S28</f>
        <v>1543122000</v>
      </c>
      <c r="V28" s="135" t="s">
        <v>56</v>
      </c>
      <c r="W28" s="138" t="s">
        <v>141</v>
      </c>
    </row>
    <row r="29" spans="1:23" ht="57" customHeight="1">
      <c r="A29" s="184" t="s">
        <v>407</v>
      </c>
      <c r="B29" s="133" t="s">
        <v>112</v>
      </c>
      <c r="C29" s="58" t="s">
        <v>311</v>
      </c>
      <c r="D29" s="134" t="s">
        <v>312</v>
      </c>
      <c r="E29" s="52" t="s">
        <v>111</v>
      </c>
      <c r="F29" s="150" t="s">
        <v>313</v>
      </c>
      <c r="G29" s="36" t="s">
        <v>436</v>
      </c>
      <c r="H29" s="36" t="s">
        <v>129</v>
      </c>
      <c r="I29" s="74">
        <v>14500000</v>
      </c>
      <c r="J29" s="36" t="s">
        <v>129</v>
      </c>
      <c r="K29" s="160">
        <v>16000000</v>
      </c>
      <c r="L29" s="36" t="s">
        <v>129</v>
      </c>
      <c r="M29" s="160">
        <f>K29*10%+K29</f>
        <v>17600000</v>
      </c>
      <c r="N29" s="36" t="s">
        <v>129</v>
      </c>
      <c r="O29" s="160">
        <f>M29*10%+M29</f>
        <v>19360000</v>
      </c>
      <c r="P29" s="36" t="s">
        <v>129</v>
      </c>
      <c r="Q29" s="160">
        <f t="shared" si="3"/>
        <v>21296000</v>
      </c>
      <c r="R29" s="36" t="s">
        <v>129</v>
      </c>
      <c r="S29" s="160">
        <f>Q29*10%+Q29</f>
        <v>23425600</v>
      </c>
      <c r="T29" s="36" t="s">
        <v>314</v>
      </c>
      <c r="U29" s="83">
        <f>I29+K29+M29+O29+Q29+S29</f>
        <v>112181600</v>
      </c>
      <c r="V29" s="135" t="s">
        <v>56</v>
      </c>
      <c r="W29" s="138" t="s">
        <v>141</v>
      </c>
    </row>
    <row r="30" spans="1:23" ht="52.5" customHeight="1">
      <c r="A30" s="167" t="s">
        <v>317</v>
      </c>
      <c r="B30" s="110" t="s">
        <v>97</v>
      </c>
      <c r="C30" s="57" t="s">
        <v>319</v>
      </c>
      <c r="D30" s="32" t="s">
        <v>315</v>
      </c>
      <c r="E30" s="146" t="s">
        <v>318</v>
      </c>
      <c r="F30" s="148" t="s">
        <v>316</v>
      </c>
      <c r="G30" s="82">
        <v>1</v>
      </c>
      <c r="H30" s="82">
        <v>1</v>
      </c>
      <c r="I30" s="106">
        <f>SUM(I31:I36)</f>
        <v>399040000</v>
      </c>
      <c r="J30" s="82">
        <v>1</v>
      </c>
      <c r="K30" s="106">
        <f>SUM(K31:K36)</f>
        <v>451500000</v>
      </c>
      <c r="L30" s="82">
        <v>1</v>
      </c>
      <c r="M30" s="106">
        <f>SUM(M31:M36)</f>
        <v>496650000</v>
      </c>
      <c r="N30" s="82">
        <v>1</v>
      </c>
      <c r="O30" s="106">
        <f>SUM(O31:O36)</f>
        <v>546315000</v>
      </c>
      <c r="P30" s="82">
        <v>1</v>
      </c>
      <c r="Q30" s="106">
        <f>SUM(Q31:Q36)</f>
        <v>600946500</v>
      </c>
      <c r="R30" s="82">
        <v>1</v>
      </c>
      <c r="S30" s="106">
        <f>SUM(S31:S36)</f>
        <v>661041150</v>
      </c>
      <c r="T30" s="82">
        <v>1</v>
      </c>
      <c r="U30" s="106">
        <f>SUM(U31:U36)</f>
        <v>3155492650</v>
      </c>
      <c r="V30" s="107" t="s">
        <v>56</v>
      </c>
      <c r="W30" s="108" t="s">
        <v>141</v>
      </c>
    </row>
    <row r="31" spans="1:23" ht="67.5" customHeight="1">
      <c r="A31" s="185" t="s">
        <v>324</v>
      </c>
      <c r="B31" s="51" t="s">
        <v>323</v>
      </c>
      <c r="C31" s="58" t="s">
        <v>320</v>
      </c>
      <c r="D31" s="51" t="s">
        <v>48</v>
      </c>
      <c r="E31" s="51" t="s">
        <v>51</v>
      </c>
      <c r="F31" s="64" t="s">
        <v>51</v>
      </c>
      <c r="G31" s="36" t="s">
        <v>0</v>
      </c>
      <c r="H31" s="36" t="s">
        <v>446</v>
      </c>
      <c r="I31" s="74">
        <v>7000000</v>
      </c>
      <c r="J31" s="36" t="s">
        <v>446</v>
      </c>
      <c r="K31" s="160">
        <v>7000000</v>
      </c>
      <c r="L31" s="36" t="s">
        <v>446</v>
      </c>
      <c r="M31" s="160">
        <f aca="true" t="shared" si="4" ref="M31:M36">K31*10%+K31</f>
        <v>7700000</v>
      </c>
      <c r="N31" s="36" t="s">
        <v>446</v>
      </c>
      <c r="O31" s="160">
        <f aca="true" t="shared" si="5" ref="O31:O36">M31*10%+M31</f>
        <v>8470000</v>
      </c>
      <c r="P31" s="36" t="s">
        <v>446</v>
      </c>
      <c r="Q31" s="160">
        <f t="shared" si="3"/>
        <v>9317000</v>
      </c>
      <c r="R31" s="36" t="s">
        <v>446</v>
      </c>
      <c r="S31" s="160">
        <f aca="true" t="shared" si="6" ref="S31:S36">Q31*10%+Q31</f>
        <v>10248700</v>
      </c>
      <c r="T31" s="36" t="s">
        <v>451</v>
      </c>
      <c r="U31" s="83">
        <f aca="true" t="shared" si="7" ref="U31:U36">I31+K31+M31+O31+Q31+S31</f>
        <v>49735700</v>
      </c>
      <c r="V31" s="135" t="s">
        <v>56</v>
      </c>
      <c r="W31" s="138" t="s">
        <v>141</v>
      </c>
    </row>
    <row r="32" spans="1:23" ht="59.25" customHeight="1">
      <c r="A32" s="53" t="s">
        <v>103</v>
      </c>
      <c r="B32" s="52" t="s">
        <v>330</v>
      </c>
      <c r="C32" s="58" t="s">
        <v>321</v>
      </c>
      <c r="D32" s="136" t="s">
        <v>325</v>
      </c>
      <c r="E32" s="52" t="s">
        <v>329</v>
      </c>
      <c r="F32" s="64" t="s">
        <v>46</v>
      </c>
      <c r="G32" s="36" t="s">
        <v>0</v>
      </c>
      <c r="H32" s="36" t="s">
        <v>447</v>
      </c>
      <c r="I32" s="74">
        <v>21000000</v>
      </c>
      <c r="J32" s="36" t="s">
        <v>447</v>
      </c>
      <c r="K32" s="160">
        <v>46000000</v>
      </c>
      <c r="L32" s="36" t="s">
        <v>447</v>
      </c>
      <c r="M32" s="160">
        <f t="shared" si="4"/>
        <v>50600000</v>
      </c>
      <c r="N32" s="36" t="s">
        <v>447</v>
      </c>
      <c r="O32" s="160">
        <f t="shared" si="5"/>
        <v>55660000</v>
      </c>
      <c r="P32" s="36" t="s">
        <v>447</v>
      </c>
      <c r="Q32" s="160">
        <f t="shared" si="3"/>
        <v>61226000</v>
      </c>
      <c r="R32" s="36" t="s">
        <v>447</v>
      </c>
      <c r="S32" s="160">
        <f t="shared" si="6"/>
        <v>67348600</v>
      </c>
      <c r="T32" s="36" t="s">
        <v>452</v>
      </c>
      <c r="U32" s="83">
        <f t="shared" si="7"/>
        <v>301834600</v>
      </c>
      <c r="V32" s="135" t="s">
        <v>56</v>
      </c>
      <c r="W32" s="138" t="s">
        <v>141</v>
      </c>
    </row>
    <row r="33" spans="1:23" ht="48.75" customHeight="1">
      <c r="A33" s="55" t="s">
        <v>328</v>
      </c>
      <c r="B33" s="182" t="s">
        <v>104</v>
      </c>
      <c r="C33" s="58" t="s">
        <v>322</v>
      </c>
      <c r="D33" s="134" t="s">
        <v>326</v>
      </c>
      <c r="E33" s="182" t="s">
        <v>327</v>
      </c>
      <c r="F33" s="150" t="s">
        <v>53</v>
      </c>
      <c r="G33" s="36" t="s">
        <v>0</v>
      </c>
      <c r="H33" s="36" t="s">
        <v>448</v>
      </c>
      <c r="I33" s="74">
        <v>3000000</v>
      </c>
      <c r="J33" s="36" t="s">
        <v>448</v>
      </c>
      <c r="K33" s="160">
        <v>3500000</v>
      </c>
      <c r="L33" s="36" t="s">
        <v>448</v>
      </c>
      <c r="M33" s="160">
        <f t="shared" si="4"/>
        <v>3850000</v>
      </c>
      <c r="N33" s="36" t="s">
        <v>448</v>
      </c>
      <c r="O33" s="160">
        <f t="shared" si="5"/>
        <v>4235000</v>
      </c>
      <c r="P33" s="36" t="s">
        <v>448</v>
      </c>
      <c r="Q33" s="160">
        <f>O33*10%+O33</f>
        <v>4658500</v>
      </c>
      <c r="R33" s="36" t="s">
        <v>448</v>
      </c>
      <c r="S33" s="160">
        <f t="shared" si="6"/>
        <v>5124350</v>
      </c>
      <c r="T33" s="36" t="s">
        <v>453</v>
      </c>
      <c r="U33" s="83">
        <f t="shared" si="7"/>
        <v>24367850</v>
      </c>
      <c r="V33" s="135" t="s">
        <v>56</v>
      </c>
      <c r="W33" s="138" t="s">
        <v>141</v>
      </c>
    </row>
    <row r="34" spans="1:23" ht="48" customHeight="1">
      <c r="A34" s="89" t="s">
        <v>105</v>
      </c>
      <c r="B34" s="183" t="s">
        <v>104</v>
      </c>
      <c r="C34" s="58" t="s">
        <v>331</v>
      </c>
      <c r="D34" s="51" t="s">
        <v>83</v>
      </c>
      <c r="E34" s="52" t="s">
        <v>335</v>
      </c>
      <c r="F34" s="64" t="s">
        <v>47</v>
      </c>
      <c r="G34" s="36" t="s">
        <v>0</v>
      </c>
      <c r="H34" s="36" t="s">
        <v>449</v>
      </c>
      <c r="I34" s="74">
        <v>10900000</v>
      </c>
      <c r="J34" s="36" t="s">
        <v>449</v>
      </c>
      <c r="K34" s="160">
        <v>5000000</v>
      </c>
      <c r="L34" s="36" t="s">
        <v>449</v>
      </c>
      <c r="M34" s="160">
        <f t="shared" si="4"/>
        <v>5500000</v>
      </c>
      <c r="N34" s="36" t="s">
        <v>449</v>
      </c>
      <c r="O34" s="160">
        <f t="shared" si="5"/>
        <v>6050000</v>
      </c>
      <c r="P34" s="36" t="s">
        <v>449</v>
      </c>
      <c r="Q34" s="160">
        <f>O34*10%+O34</f>
        <v>6655000</v>
      </c>
      <c r="R34" s="36" t="s">
        <v>449</v>
      </c>
      <c r="S34" s="160">
        <f t="shared" si="6"/>
        <v>7320500</v>
      </c>
      <c r="T34" s="36" t="s">
        <v>454</v>
      </c>
      <c r="U34" s="83">
        <f t="shared" si="7"/>
        <v>41425500</v>
      </c>
      <c r="V34" s="135" t="s">
        <v>56</v>
      </c>
      <c r="W34" s="138" t="s">
        <v>141</v>
      </c>
    </row>
    <row r="35" spans="1:23" ht="66.75" customHeight="1">
      <c r="A35" s="54" t="s">
        <v>106</v>
      </c>
      <c r="B35" s="151" t="s">
        <v>107</v>
      </c>
      <c r="C35" s="59" t="s">
        <v>332</v>
      </c>
      <c r="D35" s="134" t="s">
        <v>333</v>
      </c>
      <c r="E35" s="155" t="s">
        <v>334</v>
      </c>
      <c r="F35" s="150" t="s">
        <v>52</v>
      </c>
      <c r="G35" s="36" t="s">
        <v>0</v>
      </c>
      <c r="H35" s="194" t="s">
        <v>450</v>
      </c>
      <c r="I35" s="74">
        <v>4500000</v>
      </c>
      <c r="J35" s="194" t="s">
        <v>450</v>
      </c>
      <c r="K35" s="160">
        <v>5000000</v>
      </c>
      <c r="L35" s="194" t="s">
        <v>450</v>
      </c>
      <c r="M35" s="160">
        <f t="shared" si="4"/>
        <v>5500000</v>
      </c>
      <c r="N35" s="194" t="s">
        <v>450</v>
      </c>
      <c r="O35" s="160">
        <f t="shared" si="5"/>
        <v>6050000</v>
      </c>
      <c r="P35" s="194" t="s">
        <v>450</v>
      </c>
      <c r="Q35" s="160">
        <f>O35*10%+O35</f>
        <v>6655000</v>
      </c>
      <c r="R35" s="194" t="s">
        <v>450</v>
      </c>
      <c r="S35" s="160">
        <f t="shared" si="6"/>
        <v>7320500</v>
      </c>
      <c r="T35" s="194" t="s">
        <v>455</v>
      </c>
      <c r="U35" s="83">
        <f t="shared" si="7"/>
        <v>35025500</v>
      </c>
      <c r="V35" s="135" t="s">
        <v>56</v>
      </c>
      <c r="W35" s="138" t="s">
        <v>141</v>
      </c>
    </row>
    <row r="36" spans="1:23" ht="59.25" customHeight="1">
      <c r="A36" s="55" t="s">
        <v>109</v>
      </c>
      <c r="B36" s="186" t="s">
        <v>108</v>
      </c>
      <c r="C36" s="59" t="s">
        <v>336</v>
      </c>
      <c r="D36" s="134" t="s">
        <v>337</v>
      </c>
      <c r="E36" s="155" t="s">
        <v>339</v>
      </c>
      <c r="F36" s="150" t="s">
        <v>338</v>
      </c>
      <c r="G36" s="36" t="s">
        <v>0</v>
      </c>
      <c r="H36" s="36" t="s">
        <v>0</v>
      </c>
      <c r="I36" s="74">
        <v>352640000</v>
      </c>
      <c r="J36" s="36" t="s">
        <v>0</v>
      </c>
      <c r="K36" s="160">
        <v>385000000</v>
      </c>
      <c r="L36" s="36" t="s">
        <v>0</v>
      </c>
      <c r="M36" s="160">
        <f t="shared" si="4"/>
        <v>423500000</v>
      </c>
      <c r="N36" s="36" t="s">
        <v>0</v>
      </c>
      <c r="O36" s="160">
        <f t="shared" si="5"/>
        <v>465850000</v>
      </c>
      <c r="P36" s="36" t="s">
        <v>0</v>
      </c>
      <c r="Q36" s="160">
        <f>O36*10%+O36</f>
        <v>512435000</v>
      </c>
      <c r="R36" s="36" t="s">
        <v>0</v>
      </c>
      <c r="S36" s="160">
        <f t="shared" si="6"/>
        <v>563678500</v>
      </c>
      <c r="T36" s="36" t="s">
        <v>456</v>
      </c>
      <c r="U36" s="83">
        <f t="shared" si="7"/>
        <v>2703103500</v>
      </c>
      <c r="V36" s="135" t="s">
        <v>56</v>
      </c>
      <c r="W36" s="138" t="s">
        <v>141</v>
      </c>
    </row>
    <row r="37" spans="1:24" ht="70.5" customHeight="1">
      <c r="A37" s="109" t="s">
        <v>342</v>
      </c>
      <c r="B37" s="152" t="s">
        <v>343</v>
      </c>
      <c r="C37" s="205" t="s">
        <v>341</v>
      </c>
      <c r="D37" s="32" t="s">
        <v>340</v>
      </c>
      <c r="E37" s="110" t="s">
        <v>344</v>
      </c>
      <c r="F37" s="148" t="s">
        <v>353</v>
      </c>
      <c r="G37" s="82">
        <v>1</v>
      </c>
      <c r="H37" s="82">
        <v>1</v>
      </c>
      <c r="I37" s="106">
        <f>SUM(I38)</f>
        <v>32600000</v>
      </c>
      <c r="J37" s="82">
        <v>1</v>
      </c>
      <c r="K37" s="106">
        <f>SUM(K38)</f>
        <v>66000000</v>
      </c>
      <c r="L37" s="82">
        <v>1</v>
      </c>
      <c r="M37" s="106">
        <f>SUM(M38)</f>
        <v>72600000</v>
      </c>
      <c r="N37" s="82">
        <v>1</v>
      </c>
      <c r="O37" s="106">
        <f>SUM(O38)</f>
        <v>79860000</v>
      </c>
      <c r="P37" s="82">
        <v>1</v>
      </c>
      <c r="Q37" s="106">
        <f>SUM(Q38)</f>
        <v>87846000</v>
      </c>
      <c r="R37" s="82">
        <v>1</v>
      </c>
      <c r="S37" s="106">
        <f>SUM(S38)</f>
        <v>96630600</v>
      </c>
      <c r="T37" s="82">
        <v>1</v>
      </c>
      <c r="U37" s="106">
        <f>SUM(U38)</f>
        <v>435536600</v>
      </c>
      <c r="V37" s="107" t="s">
        <v>56</v>
      </c>
      <c r="W37" s="108" t="s">
        <v>141</v>
      </c>
      <c r="X37" s="153"/>
    </row>
    <row r="38" spans="1:23" ht="96.75" customHeight="1">
      <c r="A38" s="53" t="s">
        <v>350</v>
      </c>
      <c r="B38" s="154" t="s">
        <v>348</v>
      </c>
      <c r="C38" s="59" t="s">
        <v>345</v>
      </c>
      <c r="D38" s="134" t="s">
        <v>346</v>
      </c>
      <c r="E38" s="134" t="s">
        <v>349</v>
      </c>
      <c r="F38" s="134" t="s">
        <v>347</v>
      </c>
      <c r="G38" s="36" t="s">
        <v>0</v>
      </c>
      <c r="H38" s="36" t="s">
        <v>457</v>
      </c>
      <c r="I38" s="74">
        <v>32600000</v>
      </c>
      <c r="J38" s="36" t="s">
        <v>457</v>
      </c>
      <c r="K38" s="160">
        <v>66000000</v>
      </c>
      <c r="L38" s="36" t="s">
        <v>457</v>
      </c>
      <c r="M38" s="160">
        <f>K38*10%+K38</f>
        <v>72600000</v>
      </c>
      <c r="N38" s="36" t="s">
        <v>457</v>
      </c>
      <c r="O38" s="160">
        <f>M38*10%+M38</f>
        <v>79860000</v>
      </c>
      <c r="P38" s="36" t="s">
        <v>457</v>
      </c>
      <c r="Q38" s="160">
        <f>O38*10%+O38</f>
        <v>87846000</v>
      </c>
      <c r="R38" s="36" t="s">
        <v>457</v>
      </c>
      <c r="S38" s="160">
        <f>Q38*10%+Q38</f>
        <v>96630600</v>
      </c>
      <c r="T38" s="36" t="s">
        <v>458</v>
      </c>
      <c r="U38" s="83">
        <f>I38+K38+M38+O38+Q38+S38</f>
        <v>435536600</v>
      </c>
      <c r="V38" s="135" t="s">
        <v>56</v>
      </c>
      <c r="W38" s="138" t="s">
        <v>141</v>
      </c>
    </row>
    <row r="39" spans="1:23" ht="62.25" customHeight="1">
      <c r="A39" s="88" t="s">
        <v>317</v>
      </c>
      <c r="B39" s="152" t="s">
        <v>97</v>
      </c>
      <c r="C39" s="205" t="s">
        <v>354</v>
      </c>
      <c r="D39" s="32" t="s">
        <v>351</v>
      </c>
      <c r="E39" s="110" t="s">
        <v>318</v>
      </c>
      <c r="F39" s="148" t="s">
        <v>352</v>
      </c>
      <c r="G39" s="82">
        <v>1</v>
      </c>
      <c r="H39" s="82">
        <v>1</v>
      </c>
      <c r="I39" s="106">
        <f>SUM(I40:I43)</f>
        <v>97980000</v>
      </c>
      <c r="J39" s="82">
        <v>1</v>
      </c>
      <c r="K39" s="106">
        <f>SUM(K40:K43)</f>
        <v>172000000</v>
      </c>
      <c r="L39" s="82">
        <v>1</v>
      </c>
      <c r="M39" s="106">
        <f>SUM(M40:M43)</f>
        <v>189200000</v>
      </c>
      <c r="N39" s="82">
        <v>1</v>
      </c>
      <c r="O39" s="106">
        <f>SUM(O40:O43)</f>
        <v>208120000</v>
      </c>
      <c r="P39" s="82">
        <v>1</v>
      </c>
      <c r="Q39" s="106">
        <f>SUM(Q40:Q43)</f>
        <v>228932000</v>
      </c>
      <c r="R39" s="82">
        <v>1</v>
      </c>
      <c r="S39" s="106">
        <f>SUM(S40:S43)</f>
        <v>251825200</v>
      </c>
      <c r="T39" s="82">
        <v>1</v>
      </c>
      <c r="U39" s="106">
        <f>SUM(U40:U43)</f>
        <v>1148057200</v>
      </c>
      <c r="V39" s="107" t="s">
        <v>56</v>
      </c>
      <c r="W39" s="108" t="s">
        <v>141</v>
      </c>
    </row>
    <row r="40" spans="1:23" ht="54.75" customHeight="1">
      <c r="A40" s="87" t="s">
        <v>357</v>
      </c>
      <c r="B40" s="151" t="s">
        <v>99</v>
      </c>
      <c r="C40" s="59" t="s">
        <v>355</v>
      </c>
      <c r="D40" s="51" t="s">
        <v>82</v>
      </c>
      <c r="E40" s="155" t="s">
        <v>356</v>
      </c>
      <c r="F40" s="64" t="s">
        <v>45</v>
      </c>
      <c r="G40" s="36" t="s">
        <v>0</v>
      </c>
      <c r="H40" s="35" t="s">
        <v>0</v>
      </c>
      <c r="I40" s="70">
        <v>1080000</v>
      </c>
      <c r="J40" s="37" t="s">
        <v>0</v>
      </c>
      <c r="K40" s="160">
        <v>13000000</v>
      </c>
      <c r="L40" s="37" t="s">
        <v>0</v>
      </c>
      <c r="M40" s="160">
        <f aca="true" t="shared" si="8" ref="M40:M46">K40*10%+K40</f>
        <v>14300000</v>
      </c>
      <c r="N40" s="37" t="s">
        <v>0</v>
      </c>
      <c r="O40" s="160">
        <f aca="true" t="shared" si="9" ref="O40:O46">M40*10%+M40</f>
        <v>15730000</v>
      </c>
      <c r="P40" s="37" t="s">
        <v>0</v>
      </c>
      <c r="Q40" s="160">
        <f aca="true" t="shared" si="10" ref="Q40:Q46">O40*10%+O40</f>
        <v>17303000</v>
      </c>
      <c r="R40" s="37" t="s">
        <v>0</v>
      </c>
      <c r="S40" s="160">
        <f>Q40*10%+Q40</f>
        <v>19033300</v>
      </c>
      <c r="T40" s="36" t="s">
        <v>456</v>
      </c>
      <c r="U40" s="83">
        <f>I40+K40+M40+O40+Q40+S40</f>
        <v>80446300</v>
      </c>
      <c r="V40" s="135" t="s">
        <v>56</v>
      </c>
      <c r="W40" s="138" t="s">
        <v>141</v>
      </c>
    </row>
    <row r="41" spans="1:23" ht="54" customHeight="1">
      <c r="A41" s="53" t="s">
        <v>101</v>
      </c>
      <c r="B41" s="151" t="s">
        <v>49</v>
      </c>
      <c r="C41" s="59" t="s">
        <v>358</v>
      </c>
      <c r="D41" s="51" t="s">
        <v>1</v>
      </c>
      <c r="E41" s="52" t="s">
        <v>359</v>
      </c>
      <c r="F41" s="64" t="s">
        <v>49</v>
      </c>
      <c r="G41" s="35" t="s">
        <v>0</v>
      </c>
      <c r="H41" s="35" t="s">
        <v>0</v>
      </c>
      <c r="I41" s="70">
        <v>53400000</v>
      </c>
      <c r="J41" s="37" t="s">
        <v>0</v>
      </c>
      <c r="K41" s="71">
        <v>84000000</v>
      </c>
      <c r="L41" s="37" t="s">
        <v>0</v>
      </c>
      <c r="M41" s="160">
        <f t="shared" si="8"/>
        <v>92400000</v>
      </c>
      <c r="N41" s="37" t="s">
        <v>0</v>
      </c>
      <c r="O41" s="160">
        <f t="shared" si="9"/>
        <v>101640000</v>
      </c>
      <c r="P41" s="37" t="s">
        <v>0</v>
      </c>
      <c r="Q41" s="160">
        <f t="shared" si="10"/>
        <v>111804000</v>
      </c>
      <c r="R41" s="37" t="s">
        <v>0</v>
      </c>
      <c r="S41" s="160">
        <f>Q41*10%+Q41</f>
        <v>122984400</v>
      </c>
      <c r="T41" s="36" t="s">
        <v>456</v>
      </c>
      <c r="U41" s="83">
        <f>I41+K41+M41+O41+Q41+S41</f>
        <v>566228400</v>
      </c>
      <c r="V41" s="135" t="s">
        <v>56</v>
      </c>
      <c r="W41" s="138" t="s">
        <v>141</v>
      </c>
    </row>
    <row r="42" spans="1:23" ht="56.25" customHeight="1">
      <c r="A42" s="156" t="s">
        <v>365</v>
      </c>
      <c r="B42" s="156" t="s">
        <v>364</v>
      </c>
      <c r="C42" s="59" t="s">
        <v>360</v>
      </c>
      <c r="D42" s="38" t="s">
        <v>362</v>
      </c>
      <c r="E42" s="52" t="s">
        <v>366</v>
      </c>
      <c r="F42" s="38" t="s">
        <v>363</v>
      </c>
      <c r="G42" s="35" t="s">
        <v>0</v>
      </c>
      <c r="H42" s="35" t="s">
        <v>0</v>
      </c>
      <c r="I42" s="70">
        <v>30000000</v>
      </c>
      <c r="J42" s="37" t="s">
        <v>0</v>
      </c>
      <c r="K42" s="160">
        <v>50000000</v>
      </c>
      <c r="L42" s="37" t="s">
        <v>0</v>
      </c>
      <c r="M42" s="160">
        <f t="shared" si="8"/>
        <v>55000000</v>
      </c>
      <c r="N42" s="37" t="s">
        <v>0</v>
      </c>
      <c r="O42" s="160">
        <f t="shared" si="9"/>
        <v>60500000</v>
      </c>
      <c r="P42" s="37" t="s">
        <v>0</v>
      </c>
      <c r="Q42" s="160">
        <f t="shared" si="10"/>
        <v>66550000</v>
      </c>
      <c r="R42" s="37" t="s">
        <v>0</v>
      </c>
      <c r="S42" s="160">
        <f>Q42*10%+Q42</f>
        <v>73205000</v>
      </c>
      <c r="T42" s="36" t="s">
        <v>456</v>
      </c>
      <c r="U42" s="83">
        <f>I42+K42+M42+O42+Q42+S42</f>
        <v>335255000</v>
      </c>
      <c r="V42" s="135" t="s">
        <v>56</v>
      </c>
      <c r="W42" s="138" t="s">
        <v>141</v>
      </c>
    </row>
    <row r="43" spans="1:23" ht="45" customHeight="1">
      <c r="A43" s="157" t="s">
        <v>368</v>
      </c>
      <c r="B43" s="206" t="s">
        <v>369</v>
      </c>
      <c r="C43" s="59" t="s">
        <v>361</v>
      </c>
      <c r="D43" s="51" t="s">
        <v>367</v>
      </c>
      <c r="E43" s="52" t="s">
        <v>370</v>
      </c>
      <c r="F43" s="51" t="s">
        <v>50</v>
      </c>
      <c r="G43" s="35" t="s">
        <v>0</v>
      </c>
      <c r="H43" s="35" t="s">
        <v>0</v>
      </c>
      <c r="I43" s="70">
        <v>13500000</v>
      </c>
      <c r="J43" s="37" t="s">
        <v>0</v>
      </c>
      <c r="K43" s="160">
        <v>25000000</v>
      </c>
      <c r="L43" s="37" t="s">
        <v>0</v>
      </c>
      <c r="M43" s="160">
        <f t="shared" si="8"/>
        <v>27500000</v>
      </c>
      <c r="N43" s="37" t="s">
        <v>0</v>
      </c>
      <c r="O43" s="160">
        <f t="shared" si="9"/>
        <v>30250000</v>
      </c>
      <c r="P43" s="37" t="s">
        <v>0</v>
      </c>
      <c r="Q43" s="160">
        <f t="shared" si="10"/>
        <v>33275000</v>
      </c>
      <c r="R43" s="37" t="s">
        <v>0</v>
      </c>
      <c r="S43" s="160">
        <f>Q43*10%+Q43</f>
        <v>36602500</v>
      </c>
      <c r="T43" s="36" t="s">
        <v>456</v>
      </c>
      <c r="U43" s="83">
        <f>I43+K43+M43+O43+Q43+S43</f>
        <v>166127500</v>
      </c>
      <c r="V43" s="135" t="s">
        <v>56</v>
      </c>
      <c r="W43" s="138" t="s">
        <v>141</v>
      </c>
    </row>
    <row r="44" spans="1:23" ht="83.25" customHeight="1">
      <c r="A44" s="109" t="s">
        <v>375</v>
      </c>
      <c r="B44" s="152" t="s">
        <v>376</v>
      </c>
      <c r="C44" s="205" t="s">
        <v>371</v>
      </c>
      <c r="D44" s="32" t="s">
        <v>373</v>
      </c>
      <c r="E44" s="110" t="s">
        <v>377</v>
      </c>
      <c r="F44" s="148" t="s">
        <v>374</v>
      </c>
      <c r="G44" s="82" t="s">
        <v>0</v>
      </c>
      <c r="H44" s="82" t="s">
        <v>0</v>
      </c>
      <c r="I44" s="147">
        <f>SUM(I45:I49)</f>
        <v>440000000</v>
      </c>
      <c r="J44" s="82" t="s">
        <v>0</v>
      </c>
      <c r="K44" s="161">
        <f>SUM(K45:K49)</f>
        <v>610000000</v>
      </c>
      <c r="L44" s="82" t="s">
        <v>0</v>
      </c>
      <c r="M44" s="161">
        <f>SUM(M45:M49)</f>
        <v>671000000</v>
      </c>
      <c r="N44" s="82" t="s">
        <v>0</v>
      </c>
      <c r="O44" s="161">
        <f>SUM(O45:O49)</f>
        <v>738100000</v>
      </c>
      <c r="P44" s="82" t="s">
        <v>0</v>
      </c>
      <c r="Q44" s="161">
        <f>SUM(Q45:Q49)</f>
        <v>811910000</v>
      </c>
      <c r="R44" s="82" t="s">
        <v>0</v>
      </c>
      <c r="S44" s="161">
        <f>SUM(S45:S49)</f>
        <v>893101000</v>
      </c>
      <c r="T44" s="82" t="s">
        <v>0</v>
      </c>
      <c r="U44" s="161">
        <f>SUM(U45:U49)</f>
        <v>4164111000</v>
      </c>
      <c r="V44" s="107" t="s">
        <v>56</v>
      </c>
      <c r="W44" s="108" t="s">
        <v>141</v>
      </c>
    </row>
    <row r="45" spans="1:25" s="3" customFormat="1" ht="94.5" customHeight="1">
      <c r="A45" s="56" t="s">
        <v>382</v>
      </c>
      <c r="B45" s="56" t="s">
        <v>381</v>
      </c>
      <c r="C45" s="59" t="s">
        <v>372</v>
      </c>
      <c r="D45" s="56" t="s">
        <v>378</v>
      </c>
      <c r="E45" s="56" t="s">
        <v>380</v>
      </c>
      <c r="F45" s="56" t="s">
        <v>383</v>
      </c>
      <c r="G45" s="35" t="s">
        <v>0</v>
      </c>
      <c r="H45" s="35" t="s">
        <v>459</v>
      </c>
      <c r="I45" s="70">
        <v>95000000</v>
      </c>
      <c r="J45" s="35" t="s">
        <v>459</v>
      </c>
      <c r="K45" s="71">
        <v>150000000</v>
      </c>
      <c r="L45" s="35" t="s">
        <v>459</v>
      </c>
      <c r="M45" s="160">
        <f t="shared" si="8"/>
        <v>165000000</v>
      </c>
      <c r="N45" s="35" t="s">
        <v>459</v>
      </c>
      <c r="O45" s="160">
        <f t="shared" si="9"/>
        <v>181500000</v>
      </c>
      <c r="P45" s="35" t="s">
        <v>459</v>
      </c>
      <c r="Q45" s="160">
        <f t="shared" si="10"/>
        <v>199650000</v>
      </c>
      <c r="R45" s="35" t="s">
        <v>459</v>
      </c>
      <c r="S45" s="161">
        <f>Q45*10%+Q45</f>
        <v>219615000</v>
      </c>
      <c r="T45" s="35" t="s">
        <v>464</v>
      </c>
      <c r="U45" s="83">
        <f>I45+K45+M45+O45+Q45+S45</f>
        <v>1010765000</v>
      </c>
      <c r="V45" s="135" t="s">
        <v>56</v>
      </c>
      <c r="W45" s="138" t="s">
        <v>141</v>
      </c>
      <c r="X45" s="5"/>
      <c r="Y45" s="5"/>
    </row>
    <row r="46" spans="1:23" ht="94.5" customHeight="1">
      <c r="A46" s="56" t="s">
        <v>388</v>
      </c>
      <c r="B46" s="56" t="s">
        <v>387</v>
      </c>
      <c r="C46" s="59" t="s">
        <v>379</v>
      </c>
      <c r="D46" s="56" t="s">
        <v>384</v>
      </c>
      <c r="E46" s="56" t="s">
        <v>385</v>
      </c>
      <c r="F46" s="56" t="s">
        <v>386</v>
      </c>
      <c r="G46" s="35" t="s">
        <v>0</v>
      </c>
      <c r="H46" s="35" t="s">
        <v>460</v>
      </c>
      <c r="I46" s="70">
        <v>200000000</v>
      </c>
      <c r="J46" s="35" t="s">
        <v>460</v>
      </c>
      <c r="K46" s="71">
        <v>250000000</v>
      </c>
      <c r="L46" s="35" t="s">
        <v>460</v>
      </c>
      <c r="M46" s="160">
        <f t="shared" si="8"/>
        <v>275000000</v>
      </c>
      <c r="N46" s="35" t="s">
        <v>460</v>
      </c>
      <c r="O46" s="160">
        <f t="shared" si="9"/>
        <v>302500000</v>
      </c>
      <c r="P46" s="35" t="s">
        <v>460</v>
      </c>
      <c r="Q46" s="160">
        <f t="shared" si="10"/>
        <v>332750000</v>
      </c>
      <c r="R46" s="35" t="s">
        <v>460</v>
      </c>
      <c r="S46" s="160">
        <f>Q46*10%+Q46</f>
        <v>366025000</v>
      </c>
      <c r="T46" s="35" t="s">
        <v>465</v>
      </c>
      <c r="U46" s="83">
        <f>I46+K46+M46+O46+Q46+S46</f>
        <v>1726275000</v>
      </c>
      <c r="V46" s="135" t="s">
        <v>56</v>
      </c>
      <c r="W46" s="138" t="s">
        <v>141</v>
      </c>
    </row>
    <row r="47" spans="1:23" ht="66.75" customHeight="1">
      <c r="A47" s="158" t="s">
        <v>395</v>
      </c>
      <c r="B47" s="159" t="s">
        <v>394</v>
      </c>
      <c r="C47" s="59" t="s">
        <v>389</v>
      </c>
      <c r="D47" s="56" t="s">
        <v>392</v>
      </c>
      <c r="E47" s="159" t="s">
        <v>403</v>
      </c>
      <c r="F47" s="56" t="s">
        <v>393</v>
      </c>
      <c r="G47" s="35" t="s">
        <v>0</v>
      </c>
      <c r="H47" s="35" t="s">
        <v>461</v>
      </c>
      <c r="I47" s="70">
        <v>100000000</v>
      </c>
      <c r="J47" s="35" t="s">
        <v>461</v>
      </c>
      <c r="K47" s="71">
        <v>150000000</v>
      </c>
      <c r="L47" s="35" t="s">
        <v>461</v>
      </c>
      <c r="M47" s="160">
        <f>K47*10%+K47</f>
        <v>165000000</v>
      </c>
      <c r="N47" s="35" t="s">
        <v>461</v>
      </c>
      <c r="O47" s="160">
        <f>M47*10%+M47</f>
        <v>181500000</v>
      </c>
      <c r="P47" s="35" t="s">
        <v>461</v>
      </c>
      <c r="Q47" s="160">
        <f>O47*10%+O47</f>
        <v>199650000</v>
      </c>
      <c r="R47" s="35" t="s">
        <v>461</v>
      </c>
      <c r="S47" s="160">
        <f>Q47*10%+Q47</f>
        <v>219615000</v>
      </c>
      <c r="T47" s="35" t="s">
        <v>466</v>
      </c>
      <c r="U47" s="83">
        <f>I47+K47+M47+O47+Q47+S47</f>
        <v>1015765000</v>
      </c>
      <c r="V47" s="135" t="s">
        <v>56</v>
      </c>
      <c r="W47" s="138" t="s">
        <v>141</v>
      </c>
    </row>
    <row r="48" spans="1:23" ht="90.75" customHeight="1">
      <c r="A48" s="159" t="s">
        <v>401</v>
      </c>
      <c r="B48" s="159" t="s">
        <v>404</v>
      </c>
      <c r="C48" s="59" t="s">
        <v>390</v>
      </c>
      <c r="D48" s="56" t="s">
        <v>396</v>
      </c>
      <c r="E48" s="159" t="s">
        <v>400</v>
      </c>
      <c r="F48" s="56" t="s">
        <v>397</v>
      </c>
      <c r="G48" s="35" t="s">
        <v>0</v>
      </c>
      <c r="H48" s="35" t="s">
        <v>462</v>
      </c>
      <c r="I48" s="70">
        <v>15000000</v>
      </c>
      <c r="J48" s="35" t="s">
        <v>462</v>
      </c>
      <c r="K48" s="71">
        <v>20000000</v>
      </c>
      <c r="L48" s="35" t="s">
        <v>462</v>
      </c>
      <c r="M48" s="160">
        <f>K48*10%+K48</f>
        <v>22000000</v>
      </c>
      <c r="N48" s="35" t="s">
        <v>462</v>
      </c>
      <c r="O48" s="160">
        <f>M48*10%+M48</f>
        <v>24200000</v>
      </c>
      <c r="P48" s="35" t="s">
        <v>462</v>
      </c>
      <c r="Q48" s="160">
        <f>O48*10%+O48</f>
        <v>26620000</v>
      </c>
      <c r="R48" s="35" t="s">
        <v>462</v>
      </c>
      <c r="S48" s="160">
        <f>Q48*10%+Q48</f>
        <v>29282000</v>
      </c>
      <c r="T48" s="35" t="s">
        <v>467</v>
      </c>
      <c r="U48" s="83">
        <f>I48+K48+M48+O48+Q48+S48</f>
        <v>137102000</v>
      </c>
      <c r="V48" s="135" t="s">
        <v>56</v>
      </c>
      <c r="W48" s="138" t="s">
        <v>141</v>
      </c>
    </row>
    <row r="49" spans="1:23" ht="96.75" customHeight="1">
      <c r="A49" s="56" t="s">
        <v>406</v>
      </c>
      <c r="B49" s="56" t="s">
        <v>405</v>
      </c>
      <c r="C49" s="59" t="s">
        <v>391</v>
      </c>
      <c r="D49" s="56" t="s">
        <v>398</v>
      </c>
      <c r="E49" s="56" t="s">
        <v>402</v>
      </c>
      <c r="F49" s="56" t="s">
        <v>399</v>
      </c>
      <c r="G49" s="35" t="s">
        <v>0</v>
      </c>
      <c r="H49" s="35" t="s">
        <v>463</v>
      </c>
      <c r="I49" s="70">
        <v>30000000</v>
      </c>
      <c r="J49" s="35" t="s">
        <v>463</v>
      </c>
      <c r="K49" s="71">
        <v>40000000</v>
      </c>
      <c r="L49" s="35" t="s">
        <v>463</v>
      </c>
      <c r="M49" s="160">
        <f>K49*10%+K49</f>
        <v>44000000</v>
      </c>
      <c r="N49" s="35" t="s">
        <v>463</v>
      </c>
      <c r="O49" s="160">
        <f>M49*10%+M49</f>
        <v>48400000</v>
      </c>
      <c r="P49" s="35" t="s">
        <v>463</v>
      </c>
      <c r="Q49" s="160">
        <f>O49*10%+O49</f>
        <v>53240000</v>
      </c>
      <c r="R49" s="35" t="s">
        <v>463</v>
      </c>
      <c r="S49" s="160">
        <f>Q49*10%+Q49</f>
        <v>58564000</v>
      </c>
      <c r="T49" s="35" t="s">
        <v>468</v>
      </c>
      <c r="U49" s="83">
        <f>I49+K49+M49+O49+Q49+S49</f>
        <v>274204000</v>
      </c>
      <c r="V49" s="135" t="s">
        <v>56</v>
      </c>
      <c r="W49" s="138" t="s">
        <v>141</v>
      </c>
    </row>
    <row r="50" spans="1:22" ht="21.75" customHeight="1">
      <c r="A50" s="233" t="s">
        <v>208</v>
      </c>
      <c r="B50" s="234"/>
      <c r="C50" s="234"/>
      <c r="D50" s="234"/>
      <c r="E50" s="234"/>
      <c r="F50" s="39"/>
      <c r="G50" s="40"/>
      <c r="H50" s="81"/>
      <c r="I50" s="81"/>
      <c r="J50" s="81"/>
      <c r="K50" s="81"/>
      <c r="L50" s="81"/>
      <c r="M50" s="81"/>
      <c r="N50" s="81"/>
      <c r="O50" s="41"/>
      <c r="P50" s="160">
        <f>N50*10%+N50</f>
        <v>0</v>
      </c>
      <c r="Q50" s="81"/>
      <c r="R50" s="81"/>
      <c r="S50" s="39"/>
      <c r="T50" s="179">
        <f>H50++++J50+L50+N50+P50</f>
        <v>0</v>
      </c>
      <c r="U50" s="135"/>
      <c r="V50" s="138"/>
    </row>
    <row r="51" spans="1:23" ht="96" customHeight="1">
      <c r="A51" s="169" t="s">
        <v>146</v>
      </c>
      <c r="B51" s="170" t="s">
        <v>147</v>
      </c>
      <c r="C51" s="170"/>
      <c r="D51" s="172" t="s">
        <v>86</v>
      </c>
      <c r="E51" s="170" t="s">
        <v>440</v>
      </c>
      <c r="F51" s="173" t="s">
        <v>439</v>
      </c>
      <c r="G51" s="162">
        <v>1</v>
      </c>
      <c r="H51" s="162">
        <v>1</v>
      </c>
      <c r="I51" s="163">
        <f>SUM(I52+I54+I63+I69)</f>
        <v>2653315500</v>
      </c>
      <c r="J51" s="162">
        <v>1</v>
      </c>
      <c r="K51" s="163">
        <f>SUM(K52+K54+K63+K69)</f>
        <v>3340200000</v>
      </c>
      <c r="L51" s="162">
        <v>1</v>
      </c>
      <c r="M51" s="163">
        <f>SUM(M52+M54+M63+M69)</f>
        <v>3874220000</v>
      </c>
      <c r="N51" s="162">
        <v>1</v>
      </c>
      <c r="O51" s="204">
        <f>SUM(O52+O54+O63+O69)</f>
        <v>3799642000</v>
      </c>
      <c r="P51" s="162">
        <v>1</v>
      </c>
      <c r="Q51" s="163">
        <f>SUM(Q52+Q54+Q63+Q69)</f>
        <v>3886786200</v>
      </c>
      <c r="R51" s="162">
        <v>1</v>
      </c>
      <c r="S51" s="163">
        <f>SUM(S52+S54+S63+S69)</f>
        <v>4275464820</v>
      </c>
      <c r="T51" s="162">
        <v>1</v>
      </c>
      <c r="U51" s="187">
        <f>SUM(I51+K51+M51+O51+Q51+S51)</f>
        <v>21829628520</v>
      </c>
      <c r="V51" s="188" t="s">
        <v>56</v>
      </c>
      <c r="W51" s="86" t="s">
        <v>141</v>
      </c>
    </row>
    <row r="52" spans="1:23" ht="81.75" customHeight="1">
      <c r="A52" s="90" t="s">
        <v>186</v>
      </c>
      <c r="B52" s="60" t="s">
        <v>433</v>
      </c>
      <c r="C52" s="77" t="s">
        <v>116</v>
      </c>
      <c r="D52" s="78" t="s">
        <v>69</v>
      </c>
      <c r="E52" s="60" t="s">
        <v>433</v>
      </c>
      <c r="F52" s="33" t="s">
        <v>148</v>
      </c>
      <c r="G52" s="82">
        <v>1</v>
      </c>
      <c r="H52" s="197" t="s">
        <v>473</v>
      </c>
      <c r="I52" s="92">
        <f>SUM(I53)</f>
        <v>132000000</v>
      </c>
      <c r="J52" s="197" t="s">
        <v>473</v>
      </c>
      <c r="K52" s="92">
        <f>SUM(K53)</f>
        <v>145200000</v>
      </c>
      <c r="L52" s="197" t="s">
        <v>473</v>
      </c>
      <c r="M52" s="92">
        <f>SUM(M53)</f>
        <v>159720000</v>
      </c>
      <c r="N52" s="197" t="s">
        <v>473</v>
      </c>
      <c r="O52" s="92">
        <f>SUM(O53)</f>
        <v>175692000</v>
      </c>
      <c r="P52" s="197" t="s">
        <v>473</v>
      </c>
      <c r="Q52" s="92">
        <f>SUM(Q53)</f>
        <v>193261200</v>
      </c>
      <c r="R52" s="197" t="s">
        <v>473</v>
      </c>
      <c r="S52" s="92">
        <f>SUM(S53)</f>
        <v>212587320</v>
      </c>
      <c r="T52" s="82">
        <v>1</v>
      </c>
      <c r="U52" s="92">
        <f>SUM(I52+K52+M52+O52+Q52+S52)</f>
        <v>1018460520</v>
      </c>
      <c r="V52" s="107" t="s">
        <v>56</v>
      </c>
      <c r="W52" s="108" t="s">
        <v>141</v>
      </c>
    </row>
    <row r="53" spans="1:23" ht="96" customHeight="1">
      <c r="A53" s="63" t="s">
        <v>185</v>
      </c>
      <c r="B53" s="64" t="s">
        <v>184</v>
      </c>
      <c r="C53" s="96" t="s">
        <v>152</v>
      </c>
      <c r="D53" s="42" t="s">
        <v>70</v>
      </c>
      <c r="E53" s="64" t="s">
        <v>411</v>
      </c>
      <c r="F53" s="43" t="s">
        <v>150</v>
      </c>
      <c r="G53" s="36" t="s">
        <v>469</v>
      </c>
      <c r="H53" s="35" t="s">
        <v>470</v>
      </c>
      <c r="I53" s="70">
        <v>132000000</v>
      </c>
      <c r="J53" s="35" t="s">
        <v>470</v>
      </c>
      <c r="K53" s="160">
        <f>I53*10%+I53</f>
        <v>145200000</v>
      </c>
      <c r="L53" s="35" t="s">
        <v>470</v>
      </c>
      <c r="M53" s="160">
        <f aca="true" t="shared" si="11" ref="M53:M59">K53*10%+K53</f>
        <v>159720000</v>
      </c>
      <c r="N53" s="35" t="s">
        <v>470</v>
      </c>
      <c r="O53" s="160">
        <f aca="true" t="shared" si="12" ref="O53:O59">M53*10%+M53</f>
        <v>175692000</v>
      </c>
      <c r="P53" s="35" t="s">
        <v>470</v>
      </c>
      <c r="Q53" s="160">
        <f aca="true" t="shared" si="13" ref="Q53:Q59">O53*10%+O53</f>
        <v>193261200</v>
      </c>
      <c r="R53" s="35" t="s">
        <v>470</v>
      </c>
      <c r="S53" s="160">
        <f>Q53*10%+Q53</f>
        <v>212587320</v>
      </c>
      <c r="T53" s="36" t="s">
        <v>212</v>
      </c>
      <c r="U53" s="174">
        <f>I53+K53+M53+O53+Q53+S53</f>
        <v>1018460520</v>
      </c>
      <c r="V53" s="135" t="s">
        <v>56</v>
      </c>
      <c r="W53" s="138" t="s">
        <v>141</v>
      </c>
    </row>
    <row r="54" spans="1:23" ht="82.5" customHeight="1">
      <c r="A54" s="104" t="s">
        <v>132</v>
      </c>
      <c r="B54" s="101" t="s">
        <v>149</v>
      </c>
      <c r="C54" s="99" t="s">
        <v>114</v>
      </c>
      <c r="D54" s="102" t="s">
        <v>131</v>
      </c>
      <c r="E54" s="101" t="s">
        <v>432</v>
      </c>
      <c r="F54" s="103" t="s">
        <v>153</v>
      </c>
      <c r="G54" s="82">
        <v>1</v>
      </c>
      <c r="H54" s="197" t="s">
        <v>473</v>
      </c>
      <c r="I54" s="92">
        <f>SUM(I55:I62)</f>
        <v>686500000</v>
      </c>
      <c r="J54" s="197" t="s">
        <v>473</v>
      </c>
      <c r="K54" s="92">
        <f>SUM(K55:K62)</f>
        <v>957000000</v>
      </c>
      <c r="L54" s="197" t="s">
        <v>473</v>
      </c>
      <c r="M54" s="92">
        <f>SUM(M55:M62)</f>
        <v>1252700000</v>
      </c>
      <c r="N54" s="197" t="s">
        <v>473</v>
      </c>
      <c r="O54" s="92">
        <f>SUM(O55:O62)</f>
        <v>915970000</v>
      </c>
      <c r="P54" s="197" t="s">
        <v>473</v>
      </c>
      <c r="Q54" s="92">
        <f>SUM(Q55:Q62)</f>
        <v>1007567000</v>
      </c>
      <c r="R54" s="197" t="s">
        <v>473</v>
      </c>
      <c r="S54" s="92">
        <f>SUM(S55:S62)</f>
        <v>1108323700</v>
      </c>
      <c r="T54" s="82">
        <v>1</v>
      </c>
      <c r="U54" s="92">
        <f>I54+K54+M54+O54+Q54+S54</f>
        <v>5928060700</v>
      </c>
      <c r="V54" s="107" t="s">
        <v>56</v>
      </c>
      <c r="W54" s="108" t="s">
        <v>141</v>
      </c>
    </row>
    <row r="55" spans="1:23" ht="69.75" customHeight="1">
      <c r="A55" s="65" t="s">
        <v>187</v>
      </c>
      <c r="B55" s="66" t="s">
        <v>412</v>
      </c>
      <c r="C55" s="96" t="s">
        <v>154</v>
      </c>
      <c r="D55" s="42" t="s">
        <v>71</v>
      </c>
      <c r="E55" s="66" t="s">
        <v>413</v>
      </c>
      <c r="F55" s="43" t="s">
        <v>151</v>
      </c>
      <c r="G55" s="130">
        <v>0</v>
      </c>
      <c r="H55" s="35">
        <v>0</v>
      </c>
      <c r="I55" s="129">
        <v>0</v>
      </c>
      <c r="J55" s="135" t="s">
        <v>209</v>
      </c>
      <c r="K55" s="160">
        <v>200000000</v>
      </c>
      <c r="L55" s="135" t="s">
        <v>209</v>
      </c>
      <c r="M55" s="160">
        <v>220000000</v>
      </c>
      <c r="N55" s="37">
        <v>0</v>
      </c>
      <c r="O55" s="160">
        <v>0</v>
      </c>
      <c r="P55" s="37">
        <v>0</v>
      </c>
      <c r="Q55" s="160">
        <f>O55*10%+O55</f>
        <v>0</v>
      </c>
      <c r="R55" s="37">
        <v>0</v>
      </c>
      <c r="S55" s="160">
        <f aca="true" t="shared" si="14" ref="S55:S62">Q55*10%+Q55</f>
        <v>0</v>
      </c>
      <c r="T55" s="36" t="s">
        <v>471</v>
      </c>
      <c r="U55" s="174">
        <f aca="true" t="shared" si="15" ref="U55:U60">I55+K55+M55+O55+Q55+S55</f>
        <v>420000000</v>
      </c>
      <c r="V55" s="135" t="s">
        <v>56</v>
      </c>
      <c r="W55" s="138" t="s">
        <v>141</v>
      </c>
    </row>
    <row r="56" spans="1:23" ht="72.75" customHeight="1">
      <c r="A56" s="67" t="s">
        <v>414</v>
      </c>
      <c r="B56" s="67" t="s">
        <v>415</v>
      </c>
      <c r="C56" s="96" t="s">
        <v>155</v>
      </c>
      <c r="D56" s="42" t="s">
        <v>68</v>
      </c>
      <c r="E56" s="67" t="s">
        <v>117</v>
      </c>
      <c r="F56" s="43" t="s">
        <v>150</v>
      </c>
      <c r="G56" s="36" t="s">
        <v>437</v>
      </c>
      <c r="H56" s="36" t="s">
        <v>211</v>
      </c>
      <c r="I56" s="70">
        <v>120000000</v>
      </c>
      <c r="J56" s="36" t="s">
        <v>211</v>
      </c>
      <c r="K56" s="160">
        <f>I56*10%+I56</f>
        <v>132000000</v>
      </c>
      <c r="L56" s="36" t="s">
        <v>211</v>
      </c>
      <c r="M56" s="160">
        <f t="shared" si="11"/>
        <v>145200000</v>
      </c>
      <c r="N56" s="36" t="s">
        <v>211</v>
      </c>
      <c r="O56" s="160">
        <f t="shared" si="12"/>
        <v>159720000</v>
      </c>
      <c r="P56" s="36" t="s">
        <v>211</v>
      </c>
      <c r="Q56" s="160">
        <f t="shared" si="13"/>
        <v>175692000</v>
      </c>
      <c r="R56" s="36" t="s">
        <v>211</v>
      </c>
      <c r="S56" s="160">
        <f t="shared" si="14"/>
        <v>193261200</v>
      </c>
      <c r="T56" s="36" t="s">
        <v>212</v>
      </c>
      <c r="U56" s="174">
        <f t="shared" si="15"/>
        <v>925873200</v>
      </c>
      <c r="V56" s="135" t="s">
        <v>56</v>
      </c>
      <c r="W56" s="138" t="s">
        <v>141</v>
      </c>
    </row>
    <row r="57" spans="1:23" ht="87" customHeight="1">
      <c r="A57" s="91" t="s">
        <v>417</v>
      </c>
      <c r="B57" s="68" t="s">
        <v>119</v>
      </c>
      <c r="C57" s="96" t="s">
        <v>156</v>
      </c>
      <c r="D57" s="42" t="s">
        <v>72</v>
      </c>
      <c r="E57" s="68" t="s">
        <v>416</v>
      </c>
      <c r="F57" s="195" t="s">
        <v>472</v>
      </c>
      <c r="G57" s="35" t="s">
        <v>189</v>
      </c>
      <c r="H57" s="35" t="s">
        <v>189</v>
      </c>
      <c r="I57" s="70">
        <v>120000000</v>
      </c>
      <c r="J57" s="37" t="s">
        <v>189</v>
      </c>
      <c r="K57" s="160">
        <f>I57*10%+I57</f>
        <v>132000000</v>
      </c>
      <c r="L57" s="37" t="s">
        <v>189</v>
      </c>
      <c r="M57" s="160">
        <f t="shared" si="11"/>
        <v>145200000</v>
      </c>
      <c r="N57" s="37" t="s">
        <v>189</v>
      </c>
      <c r="O57" s="160">
        <f>M57*10%+M57</f>
        <v>159720000</v>
      </c>
      <c r="P57" s="37" t="s">
        <v>189</v>
      </c>
      <c r="Q57" s="160">
        <f t="shared" si="13"/>
        <v>175692000</v>
      </c>
      <c r="R57" s="37" t="s">
        <v>189</v>
      </c>
      <c r="S57" s="160">
        <f t="shared" si="14"/>
        <v>193261200</v>
      </c>
      <c r="T57" s="37" t="s">
        <v>438</v>
      </c>
      <c r="U57" s="174">
        <f t="shared" si="15"/>
        <v>925873200</v>
      </c>
      <c r="V57" s="135" t="s">
        <v>56</v>
      </c>
      <c r="W57" s="138" t="s">
        <v>141</v>
      </c>
    </row>
    <row r="58" spans="1:23" ht="72" customHeight="1">
      <c r="A58" s="69" t="s">
        <v>196</v>
      </c>
      <c r="B58" s="68" t="s">
        <v>197</v>
      </c>
      <c r="C58" s="96" t="s">
        <v>157</v>
      </c>
      <c r="D58" s="42" t="s">
        <v>160</v>
      </c>
      <c r="E58" s="68" t="s">
        <v>418</v>
      </c>
      <c r="F58" s="43" t="s">
        <v>161</v>
      </c>
      <c r="G58" s="97" t="s">
        <v>213</v>
      </c>
      <c r="H58" s="97" t="s">
        <v>213</v>
      </c>
      <c r="I58" s="70">
        <v>108000000</v>
      </c>
      <c r="J58" s="97" t="s">
        <v>213</v>
      </c>
      <c r="K58" s="160">
        <v>120000000</v>
      </c>
      <c r="L58" s="97" t="s">
        <v>213</v>
      </c>
      <c r="M58" s="160">
        <f t="shared" si="11"/>
        <v>132000000</v>
      </c>
      <c r="N58" s="97" t="s">
        <v>213</v>
      </c>
      <c r="O58" s="160">
        <f t="shared" si="12"/>
        <v>145200000</v>
      </c>
      <c r="P58" s="97" t="s">
        <v>213</v>
      </c>
      <c r="Q58" s="160">
        <f t="shared" si="13"/>
        <v>159720000</v>
      </c>
      <c r="R58" s="97" t="s">
        <v>213</v>
      </c>
      <c r="S58" s="160">
        <f t="shared" si="14"/>
        <v>175692000</v>
      </c>
      <c r="T58" s="97" t="s">
        <v>214</v>
      </c>
      <c r="U58" s="174">
        <f t="shared" si="15"/>
        <v>840612000</v>
      </c>
      <c r="V58" s="135" t="s">
        <v>56</v>
      </c>
      <c r="W58" s="138" t="s">
        <v>141</v>
      </c>
    </row>
    <row r="59" spans="1:23" ht="78" customHeight="1">
      <c r="A59" s="69" t="s">
        <v>190</v>
      </c>
      <c r="B59" s="68" t="s">
        <v>118</v>
      </c>
      <c r="C59" s="96" t="s">
        <v>159</v>
      </c>
      <c r="D59" s="42" t="s">
        <v>158</v>
      </c>
      <c r="E59" s="68" t="s">
        <v>419</v>
      </c>
      <c r="F59" s="43" t="s">
        <v>162</v>
      </c>
      <c r="G59" s="97" t="s">
        <v>188</v>
      </c>
      <c r="H59" s="97" t="s">
        <v>188</v>
      </c>
      <c r="I59" s="70">
        <v>90000000</v>
      </c>
      <c r="J59" s="97" t="s">
        <v>188</v>
      </c>
      <c r="K59" s="160">
        <f>I59*10%+I59</f>
        <v>99000000</v>
      </c>
      <c r="L59" s="97" t="s">
        <v>188</v>
      </c>
      <c r="M59" s="160">
        <f t="shared" si="11"/>
        <v>108900000</v>
      </c>
      <c r="N59" s="97" t="s">
        <v>188</v>
      </c>
      <c r="O59" s="160">
        <f t="shared" si="12"/>
        <v>119790000</v>
      </c>
      <c r="P59" s="97" t="s">
        <v>188</v>
      </c>
      <c r="Q59" s="160">
        <f t="shared" si="13"/>
        <v>131769000</v>
      </c>
      <c r="R59" s="97" t="s">
        <v>188</v>
      </c>
      <c r="S59" s="160">
        <f t="shared" si="14"/>
        <v>144945900</v>
      </c>
      <c r="T59" s="97" t="s">
        <v>130</v>
      </c>
      <c r="U59" s="174">
        <f t="shared" si="15"/>
        <v>694404900</v>
      </c>
      <c r="V59" s="135" t="s">
        <v>56</v>
      </c>
      <c r="W59" s="138" t="s">
        <v>141</v>
      </c>
    </row>
    <row r="60" spans="1:23" ht="80.25" customHeight="1">
      <c r="A60" s="69" t="s">
        <v>125</v>
      </c>
      <c r="B60" s="68" t="s">
        <v>192</v>
      </c>
      <c r="C60" s="96" t="s">
        <v>163</v>
      </c>
      <c r="D60" s="42" t="s">
        <v>191</v>
      </c>
      <c r="E60" s="68" t="s">
        <v>420</v>
      </c>
      <c r="F60" s="43" t="s">
        <v>165</v>
      </c>
      <c r="G60" s="36">
        <v>1</v>
      </c>
      <c r="H60" s="194" t="s">
        <v>473</v>
      </c>
      <c r="I60" s="70">
        <v>148500000</v>
      </c>
      <c r="J60" s="36" t="s">
        <v>473</v>
      </c>
      <c r="K60" s="160">
        <v>164000000</v>
      </c>
      <c r="L60" s="36" t="s">
        <v>473</v>
      </c>
      <c r="M60" s="160">
        <f>K60*10%+K60</f>
        <v>180400000</v>
      </c>
      <c r="N60" s="36" t="s">
        <v>473</v>
      </c>
      <c r="O60" s="160">
        <f>M60*10%+M60</f>
        <v>198440000</v>
      </c>
      <c r="P60" s="36" t="s">
        <v>473</v>
      </c>
      <c r="Q60" s="160">
        <f>O60*10%+O60</f>
        <v>218284000</v>
      </c>
      <c r="R60" s="36" t="s">
        <v>473</v>
      </c>
      <c r="S60" s="160">
        <f t="shared" si="14"/>
        <v>240112400</v>
      </c>
      <c r="T60" s="36">
        <v>1</v>
      </c>
      <c r="U60" s="174">
        <f t="shared" si="15"/>
        <v>1149736400</v>
      </c>
      <c r="V60" s="135" t="s">
        <v>56</v>
      </c>
      <c r="W60" s="138" t="s">
        <v>141</v>
      </c>
    </row>
    <row r="61" spans="1:23" ht="96" customHeight="1">
      <c r="A61" s="69" t="s">
        <v>120</v>
      </c>
      <c r="B61" s="165" t="s">
        <v>193</v>
      </c>
      <c r="C61" s="96" t="s">
        <v>164</v>
      </c>
      <c r="D61" s="42" t="s">
        <v>166</v>
      </c>
      <c r="E61" s="68" t="s">
        <v>421</v>
      </c>
      <c r="F61" s="43" t="s">
        <v>167</v>
      </c>
      <c r="G61" s="130" t="s">
        <v>410</v>
      </c>
      <c r="H61" s="130" t="s">
        <v>410</v>
      </c>
      <c r="I61" s="71">
        <v>100000000</v>
      </c>
      <c r="J61" s="130" t="s">
        <v>410</v>
      </c>
      <c r="K61" s="160">
        <f>I61*10%+I61</f>
        <v>110000000</v>
      </c>
      <c r="L61" s="130" t="s">
        <v>410</v>
      </c>
      <c r="M61" s="160">
        <f>K61*10%+K61</f>
        <v>121000000</v>
      </c>
      <c r="N61" s="130" t="s">
        <v>410</v>
      </c>
      <c r="O61" s="160">
        <f>M61*10%+M61</f>
        <v>133100000</v>
      </c>
      <c r="P61" s="130" t="s">
        <v>410</v>
      </c>
      <c r="Q61" s="160">
        <f>O61*10%+O61</f>
        <v>146410000</v>
      </c>
      <c r="R61" s="130" t="s">
        <v>410</v>
      </c>
      <c r="S61" s="160">
        <f t="shared" si="14"/>
        <v>161051000</v>
      </c>
      <c r="T61" s="130" t="s">
        <v>410</v>
      </c>
      <c r="U61" s="174">
        <f>I61+K61+M61+O61+Q61+S60+S61</f>
        <v>1011673400</v>
      </c>
      <c r="V61" s="135" t="s">
        <v>56</v>
      </c>
      <c r="W61" s="138" t="s">
        <v>141</v>
      </c>
    </row>
    <row r="62" spans="1:23" ht="60" customHeight="1">
      <c r="A62" s="69" t="s">
        <v>194</v>
      </c>
      <c r="B62" s="165" t="s">
        <v>195</v>
      </c>
      <c r="C62" s="96" t="s">
        <v>168</v>
      </c>
      <c r="D62" s="42" t="s">
        <v>169</v>
      </c>
      <c r="E62" s="68" t="s">
        <v>408</v>
      </c>
      <c r="F62" s="43" t="s">
        <v>170</v>
      </c>
      <c r="G62" s="97">
        <v>0</v>
      </c>
      <c r="H62" s="97">
        <v>0</v>
      </c>
      <c r="I62" s="70">
        <v>0</v>
      </c>
      <c r="J62" s="97" t="s">
        <v>234</v>
      </c>
      <c r="K62" s="160">
        <f>I62*10%+I62</f>
        <v>0</v>
      </c>
      <c r="L62" s="97" t="s">
        <v>209</v>
      </c>
      <c r="M62" s="160">
        <v>200000000</v>
      </c>
      <c r="N62" s="97" t="s">
        <v>234</v>
      </c>
      <c r="O62" s="160">
        <v>0</v>
      </c>
      <c r="P62" s="97" t="s">
        <v>234</v>
      </c>
      <c r="Q62" s="160">
        <f>O62*10%+O62</f>
        <v>0</v>
      </c>
      <c r="R62" s="97" t="s">
        <v>234</v>
      </c>
      <c r="S62" s="160">
        <f t="shared" si="14"/>
        <v>0</v>
      </c>
      <c r="T62" s="97" t="s">
        <v>210</v>
      </c>
      <c r="U62" s="174">
        <f>I62+K62+M62+O62+Q62+S62</f>
        <v>200000000</v>
      </c>
      <c r="V62" s="135" t="s">
        <v>56</v>
      </c>
      <c r="W62" s="138" t="s">
        <v>141</v>
      </c>
    </row>
    <row r="63" spans="1:23" ht="114.75" customHeight="1">
      <c r="A63" s="100" t="s">
        <v>121</v>
      </c>
      <c r="B63" s="101" t="s">
        <v>149</v>
      </c>
      <c r="C63" s="99" t="s">
        <v>113</v>
      </c>
      <c r="D63" s="102" t="s">
        <v>171</v>
      </c>
      <c r="E63" s="101" t="s">
        <v>423</v>
      </c>
      <c r="F63" s="103" t="s">
        <v>174</v>
      </c>
      <c r="G63" s="82">
        <v>1</v>
      </c>
      <c r="H63" s="197" t="s">
        <v>473</v>
      </c>
      <c r="I63" s="92">
        <f>SUM(I64:I68)</f>
        <v>1834815500</v>
      </c>
      <c r="J63" s="197" t="s">
        <v>473</v>
      </c>
      <c r="K63" s="92">
        <f>SUM(K64:K68)</f>
        <v>2018000000</v>
      </c>
      <c r="L63" s="197" t="s">
        <v>473</v>
      </c>
      <c r="M63" s="92">
        <f>SUM(M64:M68)</f>
        <v>2219800000</v>
      </c>
      <c r="N63" s="197" t="s">
        <v>473</v>
      </c>
      <c r="O63" s="92">
        <f>SUM(O64:O68)</f>
        <v>2441780000</v>
      </c>
      <c r="P63" s="197" t="s">
        <v>473</v>
      </c>
      <c r="Q63" s="92">
        <f>SUM(Q64:Q68)</f>
        <v>2685958000</v>
      </c>
      <c r="R63" s="197" t="s">
        <v>473</v>
      </c>
      <c r="S63" s="92">
        <f>SUM(S64:S68)</f>
        <v>2954553800</v>
      </c>
      <c r="T63" s="82">
        <v>1</v>
      </c>
      <c r="U63" s="92">
        <f>SUM(I63+K63+M63+O63+Q63+S63)</f>
        <v>14154907300</v>
      </c>
      <c r="V63" s="107" t="s">
        <v>56</v>
      </c>
      <c r="W63" s="108" t="s">
        <v>141</v>
      </c>
    </row>
    <row r="64" spans="1:23" ht="117" customHeight="1">
      <c r="A64" s="69" t="s">
        <v>122</v>
      </c>
      <c r="B64" s="64" t="s">
        <v>124</v>
      </c>
      <c r="C64" s="105" t="s">
        <v>172</v>
      </c>
      <c r="D64" s="42" t="s">
        <v>181</v>
      </c>
      <c r="E64" s="64" t="s">
        <v>422</v>
      </c>
      <c r="F64" s="43" t="s">
        <v>173</v>
      </c>
      <c r="G64" s="36">
        <v>1</v>
      </c>
      <c r="H64" s="194" t="s">
        <v>473</v>
      </c>
      <c r="I64" s="70">
        <v>1366315500</v>
      </c>
      <c r="J64" s="36" t="s">
        <v>473</v>
      </c>
      <c r="K64" s="160">
        <v>1503000000</v>
      </c>
      <c r="L64" s="36" t="s">
        <v>473</v>
      </c>
      <c r="M64" s="160">
        <f>K64*10%+K64</f>
        <v>1653300000</v>
      </c>
      <c r="N64" s="36" t="s">
        <v>473</v>
      </c>
      <c r="O64" s="160">
        <f>M64*10%+M64</f>
        <v>1818630000</v>
      </c>
      <c r="P64" s="36" t="s">
        <v>473</v>
      </c>
      <c r="Q64" s="160">
        <f>O64*10%+O64</f>
        <v>2000493000</v>
      </c>
      <c r="R64" s="36" t="s">
        <v>473</v>
      </c>
      <c r="S64" s="160">
        <f>Q64*10%+Q64</f>
        <v>2200542300</v>
      </c>
      <c r="T64" s="36">
        <v>1</v>
      </c>
      <c r="U64" s="174">
        <f>I64+K64+M64+O64+Q64+S64</f>
        <v>10542280800</v>
      </c>
      <c r="V64" s="135" t="s">
        <v>56</v>
      </c>
      <c r="W64" s="138" t="s">
        <v>141</v>
      </c>
    </row>
    <row r="65" spans="1:25" ht="69.75" customHeight="1">
      <c r="A65" s="69" t="s">
        <v>125</v>
      </c>
      <c r="B65" s="64" t="s">
        <v>192</v>
      </c>
      <c r="C65" s="105" t="s">
        <v>175</v>
      </c>
      <c r="D65" s="42" t="s">
        <v>178</v>
      </c>
      <c r="E65" s="64" t="s">
        <v>424</v>
      </c>
      <c r="F65" s="43" t="s">
        <v>179</v>
      </c>
      <c r="G65" s="36">
        <v>1</v>
      </c>
      <c r="H65" s="194" t="s">
        <v>473</v>
      </c>
      <c r="I65" s="70">
        <v>148500000</v>
      </c>
      <c r="J65" s="36" t="s">
        <v>473</v>
      </c>
      <c r="K65" s="160">
        <v>163000000</v>
      </c>
      <c r="L65" s="36" t="s">
        <v>473</v>
      </c>
      <c r="M65" s="160">
        <f>K65*10%+K65</f>
        <v>179300000</v>
      </c>
      <c r="N65" s="36" t="s">
        <v>473</v>
      </c>
      <c r="O65" s="160">
        <f>M65*10%+M65</f>
        <v>197230000</v>
      </c>
      <c r="P65" s="36" t="s">
        <v>473</v>
      </c>
      <c r="Q65" s="160">
        <f>O65*10%+O65</f>
        <v>216953000</v>
      </c>
      <c r="R65" s="36" t="s">
        <v>473</v>
      </c>
      <c r="S65" s="160">
        <f>Q65*10%+Q65</f>
        <v>238648300</v>
      </c>
      <c r="T65" s="36">
        <v>1</v>
      </c>
      <c r="U65" s="174">
        <f>I65+K65+M65+O65+Q65+S65</f>
        <v>1143631300</v>
      </c>
      <c r="V65" s="135" t="s">
        <v>56</v>
      </c>
      <c r="W65" s="138" t="s">
        <v>141</v>
      </c>
      <c r="X65" s="98"/>
      <c r="Y65" s="98"/>
    </row>
    <row r="66" spans="1:23" ht="78" customHeight="1">
      <c r="A66" s="69" t="s">
        <v>200</v>
      </c>
      <c r="B66" s="68" t="s">
        <v>199</v>
      </c>
      <c r="C66" s="105" t="s">
        <v>176</v>
      </c>
      <c r="D66" s="42" t="s">
        <v>73</v>
      </c>
      <c r="E66" s="68" t="s">
        <v>425</v>
      </c>
      <c r="F66" s="43" t="s">
        <v>198</v>
      </c>
      <c r="G66" s="36">
        <v>1</v>
      </c>
      <c r="H66" s="194" t="s">
        <v>473</v>
      </c>
      <c r="I66" s="70">
        <v>70000000</v>
      </c>
      <c r="J66" s="36" t="s">
        <v>473</v>
      </c>
      <c r="K66" s="160">
        <f>I66*10%+I66</f>
        <v>77000000</v>
      </c>
      <c r="L66" s="36" t="s">
        <v>473</v>
      </c>
      <c r="M66" s="160">
        <f>K66*10%+K66</f>
        <v>84700000</v>
      </c>
      <c r="N66" s="36" t="s">
        <v>473</v>
      </c>
      <c r="O66" s="160">
        <f>M66*10%+M66</f>
        <v>93170000</v>
      </c>
      <c r="P66" s="36" t="s">
        <v>473</v>
      </c>
      <c r="Q66" s="160">
        <f>O66*10%+O66</f>
        <v>102487000</v>
      </c>
      <c r="R66" s="36" t="s">
        <v>473</v>
      </c>
      <c r="S66" s="160">
        <f>Q66*10%+Q66</f>
        <v>112735700</v>
      </c>
      <c r="T66" s="36">
        <v>1</v>
      </c>
      <c r="U66" s="174">
        <f>I66+K66+M66+O66+Q66+S66</f>
        <v>540092700</v>
      </c>
      <c r="V66" s="135" t="s">
        <v>56</v>
      </c>
      <c r="W66" s="138" t="s">
        <v>141</v>
      </c>
    </row>
    <row r="67" spans="1:23" ht="66.75" customHeight="1">
      <c r="A67" s="69" t="s">
        <v>202</v>
      </c>
      <c r="B67" s="68" t="s">
        <v>203</v>
      </c>
      <c r="C67" s="105" t="s">
        <v>177</v>
      </c>
      <c r="D67" s="42" t="s">
        <v>201</v>
      </c>
      <c r="E67" s="68" t="s">
        <v>427</v>
      </c>
      <c r="F67" s="43" t="s">
        <v>426</v>
      </c>
      <c r="G67" s="97" t="s">
        <v>215</v>
      </c>
      <c r="H67" s="196" t="s">
        <v>474</v>
      </c>
      <c r="I67" s="70">
        <v>100000000</v>
      </c>
      <c r="J67" s="196" t="s">
        <v>474</v>
      </c>
      <c r="K67" s="160">
        <f>I67*10%+I67</f>
        <v>110000000</v>
      </c>
      <c r="L67" s="196" t="s">
        <v>474</v>
      </c>
      <c r="M67" s="160">
        <f>K67*10%+K67</f>
        <v>121000000</v>
      </c>
      <c r="N67" s="196" t="s">
        <v>474</v>
      </c>
      <c r="O67" s="160">
        <f>M67*10%+M67</f>
        <v>133100000</v>
      </c>
      <c r="P67" s="196" t="s">
        <v>474</v>
      </c>
      <c r="Q67" s="160">
        <f>O67*10%+O67</f>
        <v>146410000</v>
      </c>
      <c r="R67" s="196" t="s">
        <v>474</v>
      </c>
      <c r="S67" s="160">
        <f>Q67*10%+Q67</f>
        <v>161051000</v>
      </c>
      <c r="T67" s="196" t="s">
        <v>485</v>
      </c>
      <c r="U67" s="174">
        <f>I67+K67+M67+O67+Q67+S67</f>
        <v>771561000</v>
      </c>
      <c r="V67" s="135" t="s">
        <v>56</v>
      </c>
      <c r="W67" s="138" t="s">
        <v>141</v>
      </c>
    </row>
    <row r="68" spans="1:23" ht="80.25" customHeight="1">
      <c r="A68" s="69" t="s">
        <v>123</v>
      </c>
      <c r="B68" s="68" t="s">
        <v>429</v>
      </c>
      <c r="C68" s="105" t="s">
        <v>182</v>
      </c>
      <c r="D68" s="42" t="s">
        <v>180</v>
      </c>
      <c r="E68" s="68" t="s">
        <v>428</v>
      </c>
      <c r="F68" s="43" t="s">
        <v>216</v>
      </c>
      <c r="G68" s="36">
        <v>1</v>
      </c>
      <c r="H68" s="36" t="s">
        <v>473</v>
      </c>
      <c r="I68" s="70">
        <v>150000000</v>
      </c>
      <c r="J68" s="36" t="s">
        <v>473</v>
      </c>
      <c r="K68" s="160">
        <f>I68*10%+I68</f>
        <v>165000000</v>
      </c>
      <c r="L68" s="36" t="s">
        <v>473</v>
      </c>
      <c r="M68" s="160">
        <f>K68*10%+K68</f>
        <v>181500000</v>
      </c>
      <c r="N68" s="36" t="s">
        <v>473</v>
      </c>
      <c r="O68" s="160">
        <f>M68*10%+M68</f>
        <v>199650000</v>
      </c>
      <c r="P68" s="36" t="s">
        <v>473</v>
      </c>
      <c r="Q68" s="160">
        <f>O68*10%+O68</f>
        <v>219615000</v>
      </c>
      <c r="R68" s="36" t="s">
        <v>473</v>
      </c>
      <c r="S68" s="160">
        <f>Q68*10%+Q68</f>
        <v>241576500</v>
      </c>
      <c r="T68" s="36">
        <v>1</v>
      </c>
      <c r="U68" s="174">
        <f>I68+K68+M68+O68+Q68+S68</f>
        <v>1157341500</v>
      </c>
      <c r="V68" s="135" t="s">
        <v>56</v>
      </c>
      <c r="W68" s="138" t="s">
        <v>141</v>
      </c>
    </row>
    <row r="69" spans="1:23" ht="78" customHeight="1">
      <c r="A69" s="100" t="s">
        <v>126</v>
      </c>
      <c r="B69" s="101" t="s">
        <v>149</v>
      </c>
      <c r="C69" s="99" t="s">
        <v>115</v>
      </c>
      <c r="D69" s="102" t="s">
        <v>66</v>
      </c>
      <c r="E69" s="101" t="s">
        <v>431</v>
      </c>
      <c r="F69" s="103" t="s">
        <v>183</v>
      </c>
      <c r="G69" s="82" t="s">
        <v>234</v>
      </c>
      <c r="H69" s="82" t="s">
        <v>234</v>
      </c>
      <c r="I69" s="164">
        <v>0</v>
      </c>
      <c r="J69" s="82">
        <v>1</v>
      </c>
      <c r="K69" s="92">
        <f>SUM(K70)</f>
        <v>220000000</v>
      </c>
      <c r="L69" s="82">
        <v>1</v>
      </c>
      <c r="M69" s="92">
        <f>SUM(M70)</f>
        <v>242000000</v>
      </c>
      <c r="N69" s="82">
        <v>1</v>
      </c>
      <c r="O69" s="92">
        <f>SUM(O70)</f>
        <v>266200000</v>
      </c>
      <c r="P69" s="82" t="s">
        <v>234</v>
      </c>
      <c r="Q69" s="41">
        <v>0</v>
      </c>
      <c r="R69" s="82" t="s">
        <v>234</v>
      </c>
      <c r="S69" s="41">
        <v>0</v>
      </c>
      <c r="T69" s="82">
        <v>1</v>
      </c>
      <c r="U69" s="92">
        <f>SUM(I69+K69+M69+O69+Q69+S69)</f>
        <v>728200000</v>
      </c>
      <c r="V69" s="107" t="s">
        <v>56</v>
      </c>
      <c r="W69" s="108" t="s">
        <v>141</v>
      </c>
    </row>
    <row r="70" spans="1:23" ht="73.5" customHeight="1">
      <c r="A70" s="69" t="s">
        <v>204</v>
      </c>
      <c r="B70" s="68" t="s">
        <v>127</v>
      </c>
      <c r="C70" s="99" t="s">
        <v>205</v>
      </c>
      <c r="D70" s="42" t="s">
        <v>67</v>
      </c>
      <c r="E70" s="68" t="s">
        <v>430</v>
      </c>
      <c r="F70" s="43" t="s">
        <v>217</v>
      </c>
      <c r="G70" s="137" t="s">
        <v>234</v>
      </c>
      <c r="H70" s="36" t="s">
        <v>234</v>
      </c>
      <c r="I70" s="70">
        <v>0</v>
      </c>
      <c r="J70" s="36" t="s">
        <v>486</v>
      </c>
      <c r="K70" s="160">
        <v>220000000</v>
      </c>
      <c r="L70" s="36" t="s">
        <v>487</v>
      </c>
      <c r="M70" s="160">
        <f>K70*10%+K70</f>
        <v>242000000</v>
      </c>
      <c r="N70" s="36" t="s">
        <v>488</v>
      </c>
      <c r="O70" s="160">
        <f>M70*10%+M70</f>
        <v>266200000</v>
      </c>
      <c r="P70" s="36" t="s">
        <v>234</v>
      </c>
      <c r="Q70" s="41">
        <v>0</v>
      </c>
      <c r="R70" s="36" t="s">
        <v>234</v>
      </c>
      <c r="S70" s="160">
        <v>0</v>
      </c>
      <c r="T70" s="36" t="s">
        <v>409</v>
      </c>
      <c r="U70" s="174">
        <f>SUM(I70+K70+M70+O70+Q70+S70)</f>
        <v>728200000</v>
      </c>
      <c r="V70" s="135" t="s">
        <v>56</v>
      </c>
      <c r="W70" s="138" t="s">
        <v>141</v>
      </c>
    </row>
    <row r="71" spans="1:23" ht="22.5" customHeight="1" thickBot="1">
      <c r="A71" s="235" t="s">
        <v>5</v>
      </c>
      <c r="B71" s="236"/>
      <c r="C71" s="236"/>
      <c r="D71" s="236"/>
      <c r="E71" s="236"/>
      <c r="F71" s="175">
        <v>1</v>
      </c>
      <c r="G71" s="175">
        <v>1</v>
      </c>
      <c r="H71" s="176">
        <f>SUM(I10+I51)</f>
        <v>6607260968</v>
      </c>
      <c r="I71" s="175">
        <v>1</v>
      </c>
      <c r="J71" s="176">
        <f>SUM(K10+K51)</f>
        <v>7912688514.8</v>
      </c>
      <c r="K71" s="175">
        <v>1</v>
      </c>
      <c r="L71" s="176">
        <f>SUM(M10+M51)</f>
        <v>8904019366.28</v>
      </c>
      <c r="M71" s="175">
        <v>1</v>
      </c>
      <c r="N71" s="176">
        <f>SUM(O10+O51)</f>
        <v>9332474102.908</v>
      </c>
      <c r="O71" s="175">
        <v>1</v>
      </c>
      <c r="P71" s="176">
        <f>SUM(Q10+Q51)</f>
        <v>9972901513.1988</v>
      </c>
      <c r="Q71" s="175">
        <v>1</v>
      </c>
      <c r="R71" s="176">
        <f>SUM(S10+S51)</f>
        <v>6531840573.5</v>
      </c>
      <c r="S71" s="175">
        <v>1</v>
      </c>
      <c r="T71" s="176">
        <f>SUM(U10+U51)</f>
        <v>53699536129.705475</v>
      </c>
      <c r="U71" s="177"/>
      <c r="V71" s="178"/>
      <c r="W71" s="178"/>
    </row>
    <row r="72" spans="1:22" ht="17.2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ht="16.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5"/>
      <c r="M73" s="45"/>
      <c r="N73" s="45"/>
      <c r="O73" s="237" t="s">
        <v>491</v>
      </c>
      <c r="P73" s="237"/>
      <c r="Q73" s="237"/>
      <c r="R73" s="237"/>
      <c r="S73" s="237"/>
      <c r="T73" s="131"/>
      <c r="U73" s="131"/>
      <c r="V73" s="44"/>
    </row>
    <row r="74" spans="1:22" ht="12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6"/>
      <c r="M74" s="46"/>
      <c r="N74" s="46"/>
      <c r="O74" s="120"/>
      <c r="P74" s="121"/>
      <c r="Q74" s="121"/>
      <c r="R74" s="121"/>
      <c r="S74" s="121"/>
      <c r="T74" s="122"/>
      <c r="U74" s="122"/>
      <c r="V74" s="44"/>
    </row>
    <row r="75" spans="1:22" ht="16.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8"/>
      <c r="M75" s="48"/>
      <c r="N75" s="48"/>
      <c r="O75" s="229" t="s">
        <v>54</v>
      </c>
      <c r="P75" s="229"/>
      <c r="Q75" s="229"/>
      <c r="R75" s="229"/>
      <c r="S75" s="229"/>
      <c r="T75" s="131"/>
      <c r="U75" s="131"/>
      <c r="V75" s="44"/>
    </row>
    <row r="76" spans="1:22" ht="16.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29" t="s">
        <v>55</v>
      </c>
      <c r="P76" s="229"/>
      <c r="Q76" s="229"/>
      <c r="R76" s="229"/>
      <c r="S76" s="229"/>
      <c r="T76" s="131"/>
      <c r="U76" s="131"/>
      <c r="V76" s="44"/>
    </row>
    <row r="77" spans="1:22" ht="16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29" t="s">
        <v>2</v>
      </c>
      <c r="P77" s="229"/>
      <c r="Q77" s="229"/>
      <c r="R77" s="229"/>
      <c r="S77" s="229"/>
      <c r="T77" s="131"/>
      <c r="U77" s="131"/>
      <c r="V77" s="44"/>
    </row>
    <row r="78" spans="1:22" ht="16.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122"/>
      <c r="P78" s="193"/>
      <c r="Q78" s="193"/>
      <c r="R78" s="193"/>
      <c r="S78" s="193"/>
      <c r="T78" s="193"/>
      <c r="U78" s="122"/>
      <c r="V78" s="44"/>
    </row>
    <row r="79" spans="1:22" ht="16.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122"/>
      <c r="P79" s="193"/>
      <c r="Q79" s="193"/>
      <c r="R79" s="193"/>
      <c r="S79" s="193"/>
      <c r="T79" s="193"/>
      <c r="U79" s="122"/>
      <c r="V79" s="44"/>
    </row>
    <row r="80" spans="1:22" ht="16.5">
      <c r="A80" s="198" t="s">
        <v>484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122"/>
      <c r="P80" s="193"/>
      <c r="Q80" s="193"/>
      <c r="R80" s="193"/>
      <c r="S80" s="193"/>
      <c r="T80" s="193"/>
      <c r="U80" s="122"/>
      <c r="V80" s="44"/>
    </row>
    <row r="81" spans="1:22" ht="16.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230" t="s">
        <v>64</v>
      </c>
      <c r="P81" s="230"/>
      <c r="Q81" s="230"/>
      <c r="R81" s="230"/>
      <c r="S81" s="230"/>
      <c r="T81" s="132"/>
      <c r="U81" s="132"/>
      <c r="V81" s="44"/>
    </row>
    <row r="82" spans="15:21" ht="16.5">
      <c r="O82" s="229" t="s">
        <v>65</v>
      </c>
      <c r="P82" s="229"/>
      <c r="Q82" s="229"/>
      <c r="R82" s="229"/>
      <c r="S82" s="229"/>
      <c r="T82" s="131"/>
      <c r="U82" s="131"/>
    </row>
    <row r="83" spans="15:21" ht="16.5">
      <c r="O83" s="80"/>
      <c r="P83" s="80"/>
      <c r="Q83" s="80"/>
      <c r="R83" s="80"/>
      <c r="S83" s="80"/>
      <c r="T83" s="80"/>
      <c r="U83" s="80"/>
    </row>
  </sheetData>
  <sheetProtection/>
  <mergeCells count="29">
    <mergeCell ref="D6:D8"/>
    <mergeCell ref="O77:S77"/>
    <mergeCell ref="O81:S81"/>
    <mergeCell ref="O82:S82"/>
    <mergeCell ref="T7:U7"/>
    <mergeCell ref="A50:E50"/>
    <mergeCell ref="A71:E71"/>
    <mergeCell ref="O73:S73"/>
    <mergeCell ref="O75:S75"/>
    <mergeCell ref="O76:S76"/>
    <mergeCell ref="H6:U6"/>
    <mergeCell ref="V6:V8"/>
    <mergeCell ref="W6:W8"/>
    <mergeCell ref="H7:I7"/>
    <mergeCell ref="J7:K7"/>
    <mergeCell ref="L7:M7"/>
    <mergeCell ref="N7:O7"/>
    <mergeCell ref="P7:Q7"/>
    <mergeCell ref="R7:S7"/>
    <mergeCell ref="A1:V1"/>
    <mergeCell ref="A2:V2"/>
    <mergeCell ref="A3:V3"/>
    <mergeCell ref="B4:V4"/>
    <mergeCell ref="W5:AR5"/>
    <mergeCell ref="A6:A8"/>
    <mergeCell ref="B6:B8"/>
    <mergeCell ref="F6:F8"/>
    <mergeCell ref="C6:C8"/>
    <mergeCell ref="G6:G8"/>
  </mergeCells>
  <printOptions/>
  <pageMargins left="0.6692913385826772" right="0.1968503937007874" top="0.6692913385826772" bottom="0.5905511811023623" header="0.6299212598425197" footer="0.2362204724409449"/>
  <pageSetup firstPageNumber="63" useFirstPageNumber="1" horizontalDpi="300" verticalDpi="300" orientation="landscape" paperSize="5" scale="50" r:id="rId4"/>
  <headerFooter>
    <oddFooter>&amp;CPage &amp;P</oddFooter>
  </headerFooter>
  <rowBreaks count="1" manualBreakCount="1">
    <brk id="36" max="2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82"/>
  <sheetViews>
    <sheetView view="pageBreakPreview" zoomScale="90" zoomScaleSheetLayoutView="90" workbookViewId="0" topLeftCell="E68">
      <selection activeCell="P73" sqref="P73"/>
    </sheetView>
  </sheetViews>
  <sheetFormatPr defaultColWidth="9.140625" defaultRowHeight="15"/>
  <cols>
    <col min="1" max="1" width="16.00390625" style="28" customWidth="1"/>
    <col min="2" max="2" width="16.8515625" style="28" customWidth="1"/>
    <col min="3" max="3" width="15.28125" style="124" customWidth="1"/>
    <col min="4" max="4" width="6.57421875" style="28" customWidth="1"/>
    <col min="5" max="5" width="17.140625" style="28" customWidth="1"/>
    <col min="6" max="6" width="17.00390625" style="28" customWidth="1"/>
    <col min="7" max="7" width="12.140625" style="28" customWidth="1"/>
    <col min="8" max="8" width="10.00390625" style="28" customWidth="1"/>
    <col min="9" max="9" width="16.140625" style="28" customWidth="1"/>
    <col min="10" max="10" width="9.421875" style="28" customWidth="1"/>
    <col min="11" max="11" width="15.7109375" style="28" customWidth="1"/>
    <col min="12" max="12" width="9.57421875" style="28" customWidth="1"/>
    <col min="13" max="13" width="15.8515625" style="28" customWidth="1"/>
    <col min="14" max="14" width="9.8515625" style="28" customWidth="1"/>
    <col min="15" max="15" width="16.00390625" style="28" customWidth="1"/>
    <col min="16" max="16" width="9.421875" style="28" customWidth="1"/>
    <col min="17" max="17" width="16.00390625" style="28" customWidth="1"/>
    <col min="18" max="18" width="9.00390625" style="124" customWidth="1"/>
    <col min="19" max="19" width="15.28125" style="124" customWidth="1"/>
    <col min="20" max="20" width="10.140625" style="28" customWidth="1"/>
    <col min="21" max="21" width="16.421875" style="28" customWidth="1"/>
    <col min="22" max="22" width="9.28125" style="28" customWidth="1"/>
    <col min="23" max="23" width="8.8515625" style="28" customWidth="1"/>
    <col min="24" max="24" width="9.140625" style="28" customWidth="1"/>
    <col min="25" max="25" width="7.00390625" style="28" customWidth="1"/>
    <col min="26" max="26" width="22.140625" style="28" customWidth="1"/>
    <col min="27" max="16384" width="9.140625" style="28" customWidth="1"/>
  </cols>
  <sheetData>
    <row r="1" spans="1:23" ht="13.5" customHeight="1">
      <c r="A1" s="207" t="s">
        <v>145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1:24" ht="13.5" customHeight="1">
      <c r="A2" s="208" t="s">
        <v>136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49"/>
    </row>
    <row r="3" spans="1:23" s="50" customFormat="1" ht="13.5" customHeight="1">
      <c r="A3" s="209" t="s">
        <v>137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2:23" ht="13.5" customHeight="1">
      <c r="B4" s="210" t="s">
        <v>434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</row>
    <row r="5" spans="2:23" ht="8.25" customHeight="1" thickBot="1"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</row>
    <row r="6" spans="1:23" ht="18" customHeight="1">
      <c r="A6" s="212" t="s">
        <v>87</v>
      </c>
      <c r="B6" s="215" t="s">
        <v>88</v>
      </c>
      <c r="C6" s="125"/>
      <c r="D6" s="215" t="s">
        <v>3</v>
      </c>
      <c r="E6" s="218" t="s">
        <v>100</v>
      </c>
      <c r="F6" s="218" t="s">
        <v>89</v>
      </c>
      <c r="G6" s="218" t="s">
        <v>90</v>
      </c>
      <c r="H6" s="221" t="s">
        <v>133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3"/>
      <c r="V6" s="218" t="s">
        <v>94</v>
      </c>
      <c r="W6" s="224" t="s">
        <v>4</v>
      </c>
    </row>
    <row r="7" spans="1:23" ht="38.25" customHeight="1">
      <c r="A7" s="213"/>
      <c r="B7" s="216"/>
      <c r="C7" s="126" t="s">
        <v>224</v>
      </c>
      <c r="D7" s="216"/>
      <c r="E7" s="219"/>
      <c r="F7" s="219"/>
      <c r="G7" s="219"/>
      <c r="H7" s="227" t="s">
        <v>134</v>
      </c>
      <c r="I7" s="228"/>
      <c r="J7" s="227" t="s">
        <v>135</v>
      </c>
      <c r="K7" s="228"/>
      <c r="L7" s="227" t="s">
        <v>138</v>
      </c>
      <c r="M7" s="228"/>
      <c r="N7" s="227" t="s">
        <v>139</v>
      </c>
      <c r="O7" s="228"/>
      <c r="P7" s="227" t="s">
        <v>140</v>
      </c>
      <c r="Q7" s="228"/>
      <c r="R7" s="227" t="s">
        <v>218</v>
      </c>
      <c r="S7" s="228"/>
      <c r="T7" s="231" t="s">
        <v>93</v>
      </c>
      <c r="U7" s="232"/>
      <c r="V7" s="219"/>
      <c r="W7" s="225"/>
    </row>
    <row r="8" spans="1:23" ht="26.25" customHeight="1">
      <c r="A8" s="214"/>
      <c r="B8" s="217"/>
      <c r="C8" s="127"/>
      <c r="D8" s="217"/>
      <c r="E8" s="220"/>
      <c r="F8" s="220"/>
      <c r="G8" s="220"/>
      <c r="H8" s="79" t="s">
        <v>91</v>
      </c>
      <c r="I8" s="79" t="s">
        <v>92</v>
      </c>
      <c r="J8" s="79" t="s">
        <v>91</v>
      </c>
      <c r="K8" s="79" t="s">
        <v>92</v>
      </c>
      <c r="L8" s="79" t="s">
        <v>91</v>
      </c>
      <c r="M8" s="79" t="s">
        <v>92</v>
      </c>
      <c r="N8" s="79" t="s">
        <v>91</v>
      </c>
      <c r="O8" s="79" t="s">
        <v>92</v>
      </c>
      <c r="P8" s="79" t="s">
        <v>91</v>
      </c>
      <c r="Q8" s="79" t="s">
        <v>92</v>
      </c>
      <c r="R8" s="79"/>
      <c r="S8" s="79"/>
      <c r="T8" s="79" t="s">
        <v>91</v>
      </c>
      <c r="U8" s="79" t="s">
        <v>92</v>
      </c>
      <c r="V8" s="220"/>
      <c r="W8" s="226"/>
    </row>
    <row r="9" spans="1:23" ht="14.25" customHeight="1">
      <c r="A9" s="84">
        <v>1</v>
      </c>
      <c r="B9" s="29">
        <v>2</v>
      </c>
      <c r="C9" s="29"/>
      <c r="D9" s="29">
        <v>3</v>
      </c>
      <c r="E9" s="30">
        <v>4</v>
      </c>
      <c r="F9" s="30">
        <v>5</v>
      </c>
      <c r="G9" s="30">
        <v>6</v>
      </c>
      <c r="H9" s="30">
        <v>7</v>
      </c>
      <c r="I9" s="30">
        <v>8</v>
      </c>
      <c r="J9" s="30">
        <v>9</v>
      </c>
      <c r="K9" s="30">
        <v>10</v>
      </c>
      <c r="L9" s="30">
        <v>11</v>
      </c>
      <c r="M9" s="30">
        <v>12</v>
      </c>
      <c r="N9" s="30">
        <v>13</v>
      </c>
      <c r="O9" s="30">
        <v>14</v>
      </c>
      <c r="P9" s="30">
        <v>15</v>
      </c>
      <c r="Q9" s="30">
        <v>16</v>
      </c>
      <c r="R9" s="30">
        <v>17</v>
      </c>
      <c r="S9" s="30">
        <v>18</v>
      </c>
      <c r="T9" s="31">
        <v>19</v>
      </c>
      <c r="U9" s="85">
        <v>20</v>
      </c>
      <c r="V9" s="31">
        <v>21</v>
      </c>
      <c r="W9" s="85">
        <v>22</v>
      </c>
    </row>
    <row r="10" spans="1:24" ht="99.75" customHeight="1">
      <c r="A10" s="111" t="s">
        <v>95</v>
      </c>
      <c r="B10" s="112" t="s">
        <v>96</v>
      </c>
      <c r="C10" s="112" t="s">
        <v>225</v>
      </c>
      <c r="D10" s="113" t="s">
        <v>220</v>
      </c>
      <c r="E10" s="114" t="s">
        <v>219</v>
      </c>
      <c r="F10" s="115" t="s">
        <v>441</v>
      </c>
      <c r="G10" s="116">
        <v>1</v>
      </c>
      <c r="H10" s="116">
        <v>1</v>
      </c>
      <c r="I10" s="117">
        <f>I11+I19+I23+I26+I29+I36+I38+I43</f>
        <v>1294315000</v>
      </c>
      <c r="J10" s="116">
        <v>1</v>
      </c>
      <c r="K10" s="117">
        <f>K11+K19+K23+K26+K29+K36+K38+K43</f>
        <v>1646235000</v>
      </c>
      <c r="L10" s="116">
        <v>1</v>
      </c>
      <c r="M10" s="117">
        <f>M11+M19+M23+M26+M29+M36+M38+M43</f>
        <v>1810920500</v>
      </c>
      <c r="N10" s="116">
        <v>1</v>
      </c>
      <c r="O10" s="117">
        <f>O11+O19+O23+O26+O29+O36+O38+O43</f>
        <v>1992065350</v>
      </c>
      <c r="P10" s="116">
        <v>1</v>
      </c>
      <c r="Q10" s="117">
        <f>Q11+Q19+Q23+Q26+Q29+Q36+Q38+Q43</f>
        <v>2191271885</v>
      </c>
      <c r="R10" s="116">
        <v>1</v>
      </c>
      <c r="S10" s="117">
        <f>S11+S19+S23+S26+S29+S36+S38+S43</f>
        <v>2410399073.5</v>
      </c>
      <c r="T10" s="116">
        <v>1</v>
      </c>
      <c r="U10" s="117">
        <f>U11+U19+U23+U26+U29+U36+U38+U43</f>
        <v>11345206808.5</v>
      </c>
      <c r="V10" s="118" t="s">
        <v>56</v>
      </c>
      <c r="W10" s="119" t="s">
        <v>141</v>
      </c>
      <c r="X10" s="80"/>
    </row>
    <row r="11" spans="1:23" ht="80.25" customHeight="1">
      <c r="A11" s="88" t="s">
        <v>98</v>
      </c>
      <c r="B11" s="149" t="s">
        <v>97</v>
      </c>
      <c r="C11" s="149" t="s">
        <v>226</v>
      </c>
      <c r="D11" s="57" t="s">
        <v>221</v>
      </c>
      <c r="E11" s="32" t="s">
        <v>223</v>
      </c>
      <c r="F11" s="33" t="s">
        <v>266</v>
      </c>
      <c r="G11" s="82">
        <v>1</v>
      </c>
      <c r="H11" s="82">
        <v>1</v>
      </c>
      <c r="I11" s="106">
        <f>SUM(I12:I18)</f>
        <v>3795000</v>
      </c>
      <c r="J11" s="82">
        <v>1</v>
      </c>
      <c r="K11" s="106">
        <f>SUM(K12:K18)</f>
        <v>4335000</v>
      </c>
      <c r="L11" s="82">
        <v>1</v>
      </c>
      <c r="M11" s="106">
        <f>SUM(M12:M18)</f>
        <v>4830500</v>
      </c>
      <c r="N11" s="82">
        <v>1</v>
      </c>
      <c r="O11" s="106">
        <f>SUM(O12:O18)</f>
        <v>5366350</v>
      </c>
      <c r="P11" s="82">
        <v>1</v>
      </c>
      <c r="Q11" s="106">
        <f>SUM(Q12:Q18)</f>
        <v>5902985</v>
      </c>
      <c r="R11" s="82">
        <v>1</v>
      </c>
      <c r="S11" s="106">
        <f>SUM(S12:S18)</f>
        <v>6493283.5</v>
      </c>
      <c r="T11" s="82">
        <v>1</v>
      </c>
      <c r="U11" s="106">
        <f>SUM(U12:U18)</f>
        <v>30723118.5</v>
      </c>
      <c r="V11" s="107" t="s">
        <v>56</v>
      </c>
      <c r="W11" s="108" t="s">
        <v>141</v>
      </c>
    </row>
    <row r="12" spans="1:23" ht="66.75" customHeight="1">
      <c r="A12" s="87" t="s">
        <v>229</v>
      </c>
      <c r="B12" s="52" t="s">
        <v>261</v>
      </c>
      <c r="C12" s="52" t="s">
        <v>227</v>
      </c>
      <c r="D12" s="58" t="s">
        <v>222</v>
      </c>
      <c r="E12" s="34" t="s">
        <v>228</v>
      </c>
      <c r="F12" s="34" t="s">
        <v>230</v>
      </c>
      <c r="G12" s="180" t="s">
        <v>442</v>
      </c>
      <c r="H12" s="180" t="s">
        <v>442</v>
      </c>
      <c r="I12" s="70">
        <v>1620000</v>
      </c>
      <c r="J12" s="180" t="s">
        <v>442</v>
      </c>
      <c r="K12" s="160">
        <v>2160000</v>
      </c>
      <c r="L12" s="180" t="s">
        <v>442</v>
      </c>
      <c r="M12" s="160">
        <f>K12*10%+K12</f>
        <v>2376000</v>
      </c>
      <c r="N12" s="180" t="s">
        <v>442</v>
      </c>
      <c r="O12" s="160">
        <f>M12*10%+M12</f>
        <v>2613600</v>
      </c>
      <c r="P12" s="180" t="s">
        <v>442</v>
      </c>
      <c r="Q12" s="160">
        <f>O12*10%+O12</f>
        <v>2874960</v>
      </c>
      <c r="R12" s="180" t="s">
        <v>442</v>
      </c>
      <c r="S12" s="160">
        <f aca="true" t="shared" si="0" ref="S12:S18">Q12*10%+Q12</f>
        <v>3162456</v>
      </c>
      <c r="T12" s="37" t="s">
        <v>443</v>
      </c>
      <c r="U12" s="83">
        <f>I12+K12+M12+O12+Q12+S12</f>
        <v>14807016</v>
      </c>
      <c r="V12" s="135" t="s">
        <v>56</v>
      </c>
      <c r="W12" s="138" t="s">
        <v>141</v>
      </c>
    </row>
    <row r="13" spans="1:23" ht="65.25" customHeight="1">
      <c r="A13" s="87" t="s">
        <v>233</v>
      </c>
      <c r="B13" s="52" t="s">
        <v>241</v>
      </c>
      <c r="C13" s="52" t="s">
        <v>227</v>
      </c>
      <c r="D13" s="58" t="s">
        <v>231</v>
      </c>
      <c r="E13" s="134" t="s">
        <v>232</v>
      </c>
      <c r="F13" s="150" t="s">
        <v>248</v>
      </c>
      <c r="G13" s="36" t="s">
        <v>209</v>
      </c>
      <c r="H13" s="36" t="s">
        <v>209</v>
      </c>
      <c r="I13" s="74">
        <v>240000</v>
      </c>
      <c r="J13" s="36" t="s">
        <v>209</v>
      </c>
      <c r="K13" s="160">
        <v>240000</v>
      </c>
      <c r="L13" s="36" t="s">
        <v>209</v>
      </c>
      <c r="M13" s="160">
        <f>K13*10%+K13</f>
        <v>264000</v>
      </c>
      <c r="N13" s="36" t="s">
        <v>209</v>
      </c>
      <c r="O13" s="160">
        <f>M13*10%+M13</f>
        <v>290400</v>
      </c>
      <c r="P13" s="36" t="s">
        <v>209</v>
      </c>
      <c r="Q13" s="160">
        <f>O13*10%+O13</f>
        <v>319440</v>
      </c>
      <c r="R13" s="36" t="s">
        <v>209</v>
      </c>
      <c r="S13" s="160">
        <f t="shared" si="0"/>
        <v>351384</v>
      </c>
      <c r="T13" s="36" t="s">
        <v>128</v>
      </c>
      <c r="U13" s="83">
        <f aca="true" t="shared" si="1" ref="U13:U18">I13+K13+M13+O13+Q13+S13</f>
        <v>1705224</v>
      </c>
      <c r="V13" s="135" t="s">
        <v>56</v>
      </c>
      <c r="W13" s="138" t="s">
        <v>141</v>
      </c>
    </row>
    <row r="14" spans="1:23" s="124" customFormat="1" ht="64.5" customHeight="1">
      <c r="A14" s="87" t="s">
        <v>236</v>
      </c>
      <c r="B14" s="52" t="s">
        <v>242</v>
      </c>
      <c r="C14" s="52" t="s">
        <v>227</v>
      </c>
      <c r="D14" s="58" t="s">
        <v>237</v>
      </c>
      <c r="E14" s="134" t="s">
        <v>235</v>
      </c>
      <c r="F14" s="150" t="s">
        <v>249</v>
      </c>
      <c r="G14" s="36" t="s">
        <v>209</v>
      </c>
      <c r="H14" s="36" t="s">
        <v>209</v>
      </c>
      <c r="I14" s="74">
        <v>240000</v>
      </c>
      <c r="J14" s="36" t="s">
        <v>209</v>
      </c>
      <c r="K14" s="160">
        <v>240000</v>
      </c>
      <c r="L14" s="36" t="s">
        <v>209</v>
      </c>
      <c r="M14" s="160">
        <f>K14*10%+K14</f>
        <v>264000</v>
      </c>
      <c r="N14" s="36" t="s">
        <v>209</v>
      </c>
      <c r="O14" s="160">
        <f>M14*10%+M14</f>
        <v>290400</v>
      </c>
      <c r="P14" s="36" t="s">
        <v>209</v>
      </c>
      <c r="Q14" s="160">
        <f>O14*10%+O14</f>
        <v>319440</v>
      </c>
      <c r="R14" s="36" t="s">
        <v>209</v>
      </c>
      <c r="S14" s="160">
        <f t="shared" si="0"/>
        <v>351384</v>
      </c>
      <c r="T14" s="36" t="s">
        <v>128</v>
      </c>
      <c r="U14" s="83">
        <f t="shared" si="1"/>
        <v>1705224</v>
      </c>
      <c r="V14" s="135" t="s">
        <v>56</v>
      </c>
      <c r="W14" s="138" t="s">
        <v>141</v>
      </c>
    </row>
    <row r="15" spans="1:23" s="124" customFormat="1" ht="55.5" customHeight="1">
      <c r="A15" s="87" t="s">
        <v>240</v>
      </c>
      <c r="B15" s="52" t="s">
        <v>243</v>
      </c>
      <c r="C15" s="52" t="s">
        <v>227</v>
      </c>
      <c r="D15" s="58" t="s">
        <v>238</v>
      </c>
      <c r="E15" s="134" t="s">
        <v>245</v>
      </c>
      <c r="F15" s="150" t="s">
        <v>250</v>
      </c>
      <c r="G15" s="36" t="s">
        <v>209</v>
      </c>
      <c r="H15" s="36" t="s">
        <v>209</v>
      </c>
      <c r="I15" s="74">
        <v>240000</v>
      </c>
      <c r="J15" s="36" t="s">
        <v>209</v>
      </c>
      <c r="K15" s="160">
        <v>240000</v>
      </c>
      <c r="L15" s="36" t="s">
        <v>209</v>
      </c>
      <c r="M15" s="160">
        <v>240000</v>
      </c>
      <c r="N15" s="36" t="s">
        <v>209</v>
      </c>
      <c r="O15" s="160">
        <v>290400</v>
      </c>
      <c r="P15" s="36" t="s">
        <v>209</v>
      </c>
      <c r="Q15" s="160">
        <f>O15*10%+O15</f>
        <v>319440</v>
      </c>
      <c r="R15" s="36" t="s">
        <v>209</v>
      </c>
      <c r="S15" s="160">
        <f t="shared" si="0"/>
        <v>351384</v>
      </c>
      <c r="T15" s="36" t="s">
        <v>128</v>
      </c>
      <c r="U15" s="83">
        <f t="shared" si="1"/>
        <v>1681224</v>
      </c>
      <c r="V15" s="135" t="s">
        <v>56</v>
      </c>
      <c r="W15" s="138" t="s">
        <v>141</v>
      </c>
    </row>
    <row r="16" spans="1:23" s="124" customFormat="1" ht="63" customHeight="1">
      <c r="A16" s="87" t="s">
        <v>247</v>
      </c>
      <c r="B16" s="52" t="s">
        <v>244</v>
      </c>
      <c r="C16" s="52" t="s">
        <v>227</v>
      </c>
      <c r="D16" s="58" t="s">
        <v>239</v>
      </c>
      <c r="E16" s="134" t="s">
        <v>246</v>
      </c>
      <c r="F16" s="150" t="s">
        <v>251</v>
      </c>
      <c r="G16" s="36" t="s">
        <v>209</v>
      </c>
      <c r="H16" s="36" t="s">
        <v>209</v>
      </c>
      <c r="I16" s="74">
        <v>240000</v>
      </c>
      <c r="J16" s="36" t="s">
        <v>209</v>
      </c>
      <c r="K16" s="160">
        <v>240000</v>
      </c>
      <c r="L16" s="36" t="s">
        <v>209</v>
      </c>
      <c r="M16" s="160">
        <v>240000</v>
      </c>
      <c r="N16" s="36" t="s">
        <v>209</v>
      </c>
      <c r="O16" s="160">
        <v>290400</v>
      </c>
      <c r="P16" s="36" t="s">
        <v>209</v>
      </c>
      <c r="Q16" s="160">
        <f>O16*10%+O16</f>
        <v>319440</v>
      </c>
      <c r="R16" s="36" t="s">
        <v>209</v>
      </c>
      <c r="S16" s="160">
        <f t="shared" si="0"/>
        <v>351384</v>
      </c>
      <c r="T16" s="36" t="s">
        <v>128</v>
      </c>
      <c r="U16" s="83">
        <f>I16+K16+M16+O16+Q16+S16</f>
        <v>1681224</v>
      </c>
      <c r="V16" s="135" t="s">
        <v>56</v>
      </c>
      <c r="W16" s="138" t="s">
        <v>141</v>
      </c>
    </row>
    <row r="17" spans="1:23" s="124" customFormat="1" ht="63" customHeight="1">
      <c r="A17" s="87" t="s">
        <v>256</v>
      </c>
      <c r="B17" s="52" t="s">
        <v>257</v>
      </c>
      <c r="C17" s="52" t="s">
        <v>227</v>
      </c>
      <c r="D17" s="58" t="s">
        <v>253</v>
      </c>
      <c r="E17" s="134" t="s">
        <v>254</v>
      </c>
      <c r="F17" s="150" t="s">
        <v>255</v>
      </c>
      <c r="G17" s="36" t="s">
        <v>252</v>
      </c>
      <c r="H17" s="36" t="s">
        <v>252</v>
      </c>
      <c r="I17" s="74">
        <v>690000</v>
      </c>
      <c r="J17" s="36" t="s">
        <v>252</v>
      </c>
      <c r="K17" s="160">
        <v>690000</v>
      </c>
      <c r="L17" s="36" t="s">
        <v>252</v>
      </c>
      <c r="M17" s="160">
        <v>869000</v>
      </c>
      <c r="N17" s="36" t="s">
        <v>252</v>
      </c>
      <c r="O17" s="160">
        <f aca="true" t="shared" si="2" ref="O17:O25">M17*10%+M17</f>
        <v>955900</v>
      </c>
      <c r="P17" s="36" t="s">
        <v>252</v>
      </c>
      <c r="Q17" s="160">
        <f aca="true" t="shared" si="3" ref="Q17:Q31">O17*10%+O17</f>
        <v>1051490</v>
      </c>
      <c r="R17" s="36" t="s">
        <v>252</v>
      </c>
      <c r="S17" s="160">
        <f t="shared" si="0"/>
        <v>1156639</v>
      </c>
      <c r="T17" s="36" t="s">
        <v>258</v>
      </c>
      <c r="U17" s="83">
        <f t="shared" si="1"/>
        <v>5413029</v>
      </c>
      <c r="V17" s="135" t="s">
        <v>56</v>
      </c>
      <c r="W17" s="138" t="s">
        <v>141</v>
      </c>
    </row>
    <row r="18" spans="1:23" s="124" customFormat="1" ht="54.75" customHeight="1">
      <c r="A18" s="87" t="s">
        <v>263</v>
      </c>
      <c r="B18" s="52" t="s">
        <v>262</v>
      </c>
      <c r="C18" s="52" t="s">
        <v>227</v>
      </c>
      <c r="D18" s="58" t="s">
        <v>259</v>
      </c>
      <c r="E18" s="134" t="s">
        <v>260</v>
      </c>
      <c r="F18" s="150" t="s">
        <v>255</v>
      </c>
      <c r="G18" s="36" t="s">
        <v>188</v>
      </c>
      <c r="H18" s="36" t="s">
        <v>188</v>
      </c>
      <c r="I18" s="74">
        <v>525000</v>
      </c>
      <c r="J18" s="36" t="s">
        <v>188</v>
      </c>
      <c r="K18" s="160">
        <v>525000</v>
      </c>
      <c r="L18" s="36" t="s">
        <v>188</v>
      </c>
      <c r="M18" s="160">
        <f aca="true" t="shared" si="4" ref="M18:M25">K18*10%+K18</f>
        <v>577500</v>
      </c>
      <c r="N18" s="36" t="s">
        <v>188</v>
      </c>
      <c r="O18" s="160">
        <f t="shared" si="2"/>
        <v>635250</v>
      </c>
      <c r="P18" s="36" t="s">
        <v>188</v>
      </c>
      <c r="Q18" s="160">
        <f t="shared" si="3"/>
        <v>698775</v>
      </c>
      <c r="R18" s="36" t="s">
        <v>188</v>
      </c>
      <c r="S18" s="160">
        <f t="shared" si="0"/>
        <v>768652.5</v>
      </c>
      <c r="T18" s="36" t="s">
        <v>130</v>
      </c>
      <c r="U18" s="83">
        <f t="shared" si="1"/>
        <v>3730177.5</v>
      </c>
      <c r="V18" s="135" t="s">
        <v>56</v>
      </c>
      <c r="W18" s="138" t="s">
        <v>141</v>
      </c>
    </row>
    <row r="19" spans="1:23" s="124" customFormat="1" ht="57.75" customHeight="1">
      <c r="A19" s="88" t="s">
        <v>267</v>
      </c>
      <c r="B19" s="149" t="s">
        <v>97</v>
      </c>
      <c r="C19" s="149" t="s">
        <v>268</v>
      </c>
      <c r="D19" s="57" t="s">
        <v>269</v>
      </c>
      <c r="E19" s="32" t="s">
        <v>264</v>
      </c>
      <c r="F19" s="148" t="s">
        <v>275</v>
      </c>
      <c r="G19" s="82">
        <v>1</v>
      </c>
      <c r="H19" s="82">
        <v>1</v>
      </c>
      <c r="I19" s="106">
        <f>SUM(I20:I22)</f>
        <v>105800000</v>
      </c>
      <c r="J19" s="82">
        <v>1</v>
      </c>
      <c r="K19" s="106">
        <f>SUM(K20:K22)</f>
        <v>105800000</v>
      </c>
      <c r="L19" s="82">
        <v>1</v>
      </c>
      <c r="M19" s="106">
        <f>SUM(M20:M22)</f>
        <v>116380000</v>
      </c>
      <c r="N19" s="82">
        <v>1</v>
      </c>
      <c r="O19" s="106">
        <f>SUM(O20:O22)</f>
        <v>128018000</v>
      </c>
      <c r="P19" s="82">
        <v>1</v>
      </c>
      <c r="Q19" s="106">
        <f>SUM(Q20:Q22)</f>
        <v>140819800</v>
      </c>
      <c r="R19" s="82">
        <v>1</v>
      </c>
      <c r="S19" s="106">
        <f>SUM(S20:S22)</f>
        <v>154901780</v>
      </c>
      <c r="T19" s="82">
        <v>1</v>
      </c>
      <c r="U19" s="106">
        <f>SUM(U20:U22)</f>
        <v>751719580</v>
      </c>
      <c r="V19" s="107" t="s">
        <v>56</v>
      </c>
      <c r="W19" s="108" t="s">
        <v>141</v>
      </c>
    </row>
    <row r="20" spans="1:23" s="124" customFormat="1" ht="56.25" customHeight="1">
      <c r="A20" s="166" t="s">
        <v>272</v>
      </c>
      <c r="B20" s="155" t="s">
        <v>102</v>
      </c>
      <c r="C20" s="52" t="s">
        <v>273</v>
      </c>
      <c r="D20" s="181" t="s">
        <v>155</v>
      </c>
      <c r="E20" s="134" t="s">
        <v>270</v>
      </c>
      <c r="F20" s="150" t="s">
        <v>271</v>
      </c>
      <c r="G20" s="36" t="s">
        <v>274</v>
      </c>
      <c r="H20" s="36" t="s">
        <v>274</v>
      </c>
      <c r="I20" s="74">
        <v>105000000</v>
      </c>
      <c r="J20" s="36" t="s">
        <v>274</v>
      </c>
      <c r="K20" s="160">
        <v>105000000</v>
      </c>
      <c r="L20" s="36" t="s">
        <v>274</v>
      </c>
      <c r="M20" s="160">
        <f t="shared" si="4"/>
        <v>115500000</v>
      </c>
      <c r="N20" s="36" t="s">
        <v>274</v>
      </c>
      <c r="O20" s="160">
        <f t="shared" si="2"/>
        <v>127050000</v>
      </c>
      <c r="P20" s="36" t="s">
        <v>274</v>
      </c>
      <c r="Q20" s="160">
        <f t="shared" si="3"/>
        <v>139755000</v>
      </c>
      <c r="R20" s="36" t="s">
        <v>274</v>
      </c>
      <c r="S20" s="160">
        <f>Q20*10%+Q20</f>
        <v>153730500</v>
      </c>
      <c r="T20" s="36" t="s">
        <v>276</v>
      </c>
      <c r="U20" s="83">
        <f>I20+K20+M20+O20+Q20+S20</f>
        <v>746035500</v>
      </c>
      <c r="V20" s="135" t="s">
        <v>56</v>
      </c>
      <c r="W20" s="138" t="s">
        <v>141</v>
      </c>
    </row>
    <row r="21" spans="1:23" s="124" customFormat="1" ht="56.25" customHeight="1">
      <c r="A21" s="166" t="s">
        <v>283</v>
      </c>
      <c r="B21" s="155" t="s">
        <v>284</v>
      </c>
      <c r="C21" s="52" t="s">
        <v>273</v>
      </c>
      <c r="D21" s="181" t="s">
        <v>159</v>
      </c>
      <c r="E21" s="134" t="s">
        <v>277</v>
      </c>
      <c r="F21" s="150" t="s">
        <v>286</v>
      </c>
      <c r="G21" s="36" t="s">
        <v>285</v>
      </c>
      <c r="H21" s="36" t="s">
        <v>285</v>
      </c>
      <c r="I21" s="74">
        <v>200000</v>
      </c>
      <c r="J21" s="36" t="s">
        <v>285</v>
      </c>
      <c r="K21" s="160">
        <v>200000</v>
      </c>
      <c r="L21" s="36" t="s">
        <v>285</v>
      </c>
      <c r="M21" s="160">
        <f t="shared" si="4"/>
        <v>220000</v>
      </c>
      <c r="N21" s="36" t="s">
        <v>285</v>
      </c>
      <c r="O21" s="160">
        <f t="shared" si="2"/>
        <v>242000</v>
      </c>
      <c r="P21" s="36" t="s">
        <v>285</v>
      </c>
      <c r="Q21" s="160">
        <f t="shared" si="3"/>
        <v>266200</v>
      </c>
      <c r="R21" s="36" t="s">
        <v>285</v>
      </c>
      <c r="S21" s="160">
        <f>Q21*10%+Q21</f>
        <v>292820</v>
      </c>
      <c r="T21" s="36" t="s">
        <v>287</v>
      </c>
      <c r="U21" s="83">
        <f>I21+K21+M21+O21+Q21+S21</f>
        <v>1421020</v>
      </c>
      <c r="V21" s="135" t="s">
        <v>56</v>
      </c>
      <c r="W21" s="138" t="s">
        <v>141</v>
      </c>
    </row>
    <row r="22" spans="1:23" s="124" customFormat="1" ht="74.25" customHeight="1">
      <c r="A22" s="166" t="s">
        <v>281</v>
      </c>
      <c r="B22" s="155" t="s">
        <v>282</v>
      </c>
      <c r="C22" s="155" t="s">
        <v>279</v>
      </c>
      <c r="D22" s="181" t="s">
        <v>163</v>
      </c>
      <c r="E22" s="134" t="s">
        <v>280</v>
      </c>
      <c r="F22" s="150" t="s">
        <v>278</v>
      </c>
      <c r="G22" s="36" t="s">
        <v>444</v>
      </c>
      <c r="H22" s="36" t="s">
        <v>444</v>
      </c>
      <c r="I22" s="74">
        <v>600000</v>
      </c>
      <c r="J22" s="36" t="s">
        <v>444</v>
      </c>
      <c r="K22" s="74">
        <v>600000</v>
      </c>
      <c r="L22" s="36" t="s">
        <v>444</v>
      </c>
      <c r="M22" s="160">
        <f t="shared" si="4"/>
        <v>660000</v>
      </c>
      <c r="N22" s="36" t="s">
        <v>444</v>
      </c>
      <c r="O22" s="160">
        <f t="shared" si="2"/>
        <v>726000</v>
      </c>
      <c r="P22" s="36" t="s">
        <v>444</v>
      </c>
      <c r="Q22" s="160">
        <f t="shared" si="3"/>
        <v>798600</v>
      </c>
      <c r="R22" s="36" t="s">
        <v>444</v>
      </c>
      <c r="S22" s="160">
        <f>Q22*10%+Q22</f>
        <v>878460</v>
      </c>
      <c r="T22" s="36" t="s">
        <v>445</v>
      </c>
      <c r="U22" s="83">
        <f>I22+K22+M22+O22+Q22+S22</f>
        <v>4263060</v>
      </c>
      <c r="V22" s="135" t="s">
        <v>56</v>
      </c>
      <c r="W22" s="138" t="s">
        <v>141</v>
      </c>
    </row>
    <row r="23" spans="1:23" s="124" customFormat="1" ht="69.75" customHeight="1">
      <c r="A23" s="167" t="s">
        <v>267</v>
      </c>
      <c r="B23" s="168" t="s">
        <v>97</v>
      </c>
      <c r="C23" s="149" t="s">
        <v>268</v>
      </c>
      <c r="D23" s="57" t="s">
        <v>288</v>
      </c>
      <c r="E23" s="32" t="s">
        <v>289</v>
      </c>
      <c r="F23" s="148" t="s">
        <v>265</v>
      </c>
      <c r="G23" s="82">
        <v>1</v>
      </c>
      <c r="H23" s="82">
        <v>1</v>
      </c>
      <c r="I23" s="106">
        <f>SUM(I24:I25)</f>
        <v>600000</v>
      </c>
      <c r="J23" s="82">
        <v>1</v>
      </c>
      <c r="K23" s="106">
        <f>SUM(K24:K25)</f>
        <v>600000</v>
      </c>
      <c r="L23" s="82">
        <v>1</v>
      </c>
      <c r="M23" s="106">
        <f>SUM(M24:M25)</f>
        <v>660000</v>
      </c>
      <c r="N23" s="82">
        <v>1</v>
      </c>
      <c r="O23" s="106">
        <f>SUM(O24:O25)</f>
        <v>726000</v>
      </c>
      <c r="P23" s="82">
        <v>1</v>
      </c>
      <c r="Q23" s="106">
        <f>SUM(Q24:Q25)</f>
        <v>798600</v>
      </c>
      <c r="R23" s="82">
        <v>1</v>
      </c>
      <c r="S23" s="106">
        <f>SUM(S24:S25)</f>
        <v>878460</v>
      </c>
      <c r="T23" s="82">
        <v>1</v>
      </c>
      <c r="U23" s="106">
        <f>SUM(U24:U25)</f>
        <v>4263060</v>
      </c>
      <c r="V23" s="107" t="s">
        <v>56</v>
      </c>
      <c r="W23" s="108" t="s">
        <v>141</v>
      </c>
    </row>
    <row r="24" spans="1:23" s="124" customFormat="1" ht="68.25" customHeight="1">
      <c r="A24" s="87" t="s">
        <v>295</v>
      </c>
      <c r="B24" s="52" t="s">
        <v>296</v>
      </c>
      <c r="C24" s="52" t="s">
        <v>297</v>
      </c>
      <c r="D24" s="58" t="s">
        <v>290</v>
      </c>
      <c r="E24" s="134" t="s">
        <v>291</v>
      </c>
      <c r="F24" s="150" t="s">
        <v>293</v>
      </c>
      <c r="G24" s="36" t="s">
        <v>285</v>
      </c>
      <c r="H24" s="36" t="s">
        <v>285</v>
      </c>
      <c r="I24" s="74">
        <v>300000</v>
      </c>
      <c r="J24" s="36" t="s">
        <v>285</v>
      </c>
      <c r="K24" s="160">
        <v>300000</v>
      </c>
      <c r="L24" s="36" t="s">
        <v>285</v>
      </c>
      <c r="M24" s="160">
        <f t="shared" si="4"/>
        <v>330000</v>
      </c>
      <c r="N24" s="36" t="s">
        <v>285</v>
      </c>
      <c r="O24" s="160">
        <f t="shared" si="2"/>
        <v>363000</v>
      </c>
      <c r="P24" s="36" t="s">
        <v>285</v>
      </c>
      <c r="Q24" s="160">
        <f t="shared" si="3"/>
        <v>399300</v>
      </c>
      <c r="R24" s="36" t="s">
        <v>285</v>
      </c>
      <c r="S24" s="160">
        <f>Q24*10%+Q24</f>
        <v>439230</v>
      </c>
      <c r="T24" s="36" t="s">
        <v>287</v>
      </c>
      <c r="U24" s="83">
        <f>I24+K24+M24+O24+Q24+S24</f>
        <v>2131530</v>
      </c>
      <c r="V24" s="135" t="s">
        <v>56</v>
      </c>
      <c r="W24" s="138" t="s">
        <v>141</v>
      </c>
    </row>
    <row r="25" spans="1:23" s="124" customFormat="1" ht="79.5" customHeight="1">
      <c r="A25" s="87" t="s">
        <v>298</v>
      </c>
      <c r="B25" s="52" t="s">
        <v>299</v>
      </c>
      <c r="C25" s="52" t="s">
        <v>300</v>
      </c>
      <c r="D25" s="58" t="s">
        <v>177</v>
      </c>
      <c r="E25" s="134" t="s">
        <v>292</v>
      </c>
      <c r="F25" s="150" t="s">
        <v>294</v>
      </c>
      <c r="G25" s="36" t="s">
        <v>285</v>
      </c>
      <c r="H25" s="36" t="s">
        <v>285</v>
      </c>
      <c r="I25" s="74">
        <v>300000</v>
      </c>
      <c r="J25" s="36" t="s">
        <v>285</v>
      </c>
      <c r="K25" s="160">
        <v>300000</v>
      </c>
      <c r="L25" s="36" t="s">
        <v>285</v>
      </c>
      <c r="M25" s="160">
        <f t="shared" si="4"/>
        <v>330000</v>
      </c>
      <c r="N25" s="36" t="s">
        <v>285</v>
      </c>
      <c r="O25" s="160">
        <f t="shared" si="2"/>
        <v>363000</v>
      </c>
      <c r="P25" s="36" t="s">
        <v>285</v>
      </c>
      <c r="Q25" s="160">
        <f t="shared" si="3"/>
        <v>399300</v>
      </c>
      <c r="R25" s="36" t="s">
        <v>285</v>
      </c>
      <c r="S25" s="160">
        <f>Q25*10%+Q25</f>
        <v>439230</v>
      </c>
      <c r="T25" s="36" t="s">
        <v>287</v>
      </c>
      <c r="U25" s="83">
        <f>I25+K25+M25+O25+Q25+S25</f>
        <v>2131530</v>
      </c>
      <c r="V25" s="135" t="s">
        <v>56</v>
      </c>
      <c r="W25" s="138" t="s">
        <v>141</v>
      </c>
    </row>
    <row r="26" spans="1:23" s="124" customFormat="1" ht="62.25" customHeight="1">
      <c r="A26" s="88" t="s">
        <v>267</v>
      </c>
      <c r="B26" s="149" t="s">
        <v>97</v>
      </c>
      <c r="C26" s="149" t="s">
        <v>268</v>
      </c>
      <c r="D26" s="57" t="s">
        <v>309</v>
      </c>
      <c r="E26" s="32" t="s">
        <v>301</v>
      </c>
      <c r="F26" s="148" t="s">
        <v>302</v>
      </c>
      <c r="G26" s="82">
        <v>1</v>
      </c>
      <c r="H26" s="82">
        <v>1</v>
      </c>
      <c r="I26" s="106">
        <f>SUM(I27:I28)</f>
        <v>214500000</v>
      </c>
      <c r="J26" s="82">
        <v>1</v>
      </c>
      <c r="K26" s="106">
        <f>SUM(K27:K28)</f>
        <v>236000000</v>
      </c>
      <c r="L26" s="82">
        <v>1</v>
      </c>
      <c r="M26" s="106">
        <f>SUM(M27:M28)</f>
        <v>259600000</v>
      </c>
      <c r="N26" s="82">
        <v>1</v>
      </c>
      <c r="O26" s="106">
        <f>SUM(O27:O28)</f>
        <v>285560000</v>
      </c>
      <c r="P26" s="82">
        <v>1</v>
      </c>
      <c r="Q26" s="106">
        <f>SUM(Q27:Q28)</f>
        <v>314116000</v>
      </c>
      <c r="R26" s="82">
        <v>1</v>
      </c>
      <c r="S26" s="106">
        <f>SUM(S27:S28)</f>
        <v>345527600</v>
      </c>
      <c r="T26" s="82">
        <v>1</v>
      </c>
      <c r="U26" s="106">
        <f>SUM(U27:U28)</f>
        <v>1655303600</v>
      </c>
      <c r="V26" s="107" t="s">
        <v>56</v>
      </c>
      <c r="W26" s="108" t="s">
        <v>141</v>
      </c>
    </row>
    <row r="27" spans="1:23" s="124" customFormat="1" ht="63.75" customHeight="1">
      <c r="A27" s="184" t="s">
        <v>305</v>
      </c>
      <c r="B27" s="155" t="s">
        <v>110</v>
      </c>
      <c r="C27" s="52" t="s">
        <v>306</v>
      </c>
      <c r="D27" s="58" t="s">
        <v>310</v>
      </c>
      <c r="E27" s="134" t="s">
        <v>303</v>
      </c>
      <c r="F27" s="150" t="s">
        <v>304</v>
      </c>
      <c r="G27" s="36" t="s">
        <v>308</v>
      </c>
      <c r="H27" s="36" t="s">
        <v>307</v>
      </c>
      <c r="I27" s="74">
        <v>200000000</v>
      </c>
      <c r="J27" s="36" t="s">
        <v>307</v>
      </c>
      <c r="K27" s="160">
        <v>220000000</v>
      </c>
      <c r="L27" s="36" t="s">
        <v>307</v>
      </c>
      <c r="M27" s="160">
        <f>K27*10%+K27</f>
        <v>242000000</v>
      </c>
      <c r="N27" s="36" t="s">
        <v>307</v>
      </c>
      <c r="O27" s="160">
        <f>M27*10%+M27</f>
        <v>266200000</v>
      </c>
      <c r="P27" s="36" t="s">
        <v>307</v>
      </c>
      <c r="Q27" s="160">
        <f t="shared" si="3"/>
        <v>292820000</v>
      </c>
      <c r="R27" s="36" t="s">
        <v>307</v>
      </c>
      <c r="S27" s="160">
        <f>Q27*10%+Q27</f>
        <v>322102000</v>
      </c>
      <c r="T27" s="36" t="s">
        <v>435</v>
      </c>
      <c r="U27" s="83">
        <f>I27+K27+M27+O27+Q27+S27</f>
        <v>1543122000</v>
      </c>
      <c r="V27" s="135" t="s">
        <v>56</v>
      </c>
      <c r="W27" s="138" t="s">
        <v>141</v>
      </c>
    </row>
    <row r="28" spans="1:23" s="124" customFormat="1" ht="57" customHeight="1">
      <c r="A28" s="184" t="s">
        <v>407</v>
      </c>
      <c r="B28" s="133" t="s">
        <v>112</v>
      </c>
      <c r="C28" s="52" t="s">
        <v>111</v>
      </c>
      <c r="D28" s="58" t="s">
        <v>311</v>
      </c>
      <c r="E28" s="134" t="s">
        <v>312</v>
      </c>
      <c r="F28" s="150" t="s">
        <v>313</v>
      </c>
      <c r="G28" s="36" t="s">
        <v>436</v>
      </c>
      <c r="H28" s="36" t="s">
        <v>129</v>
      </c>
      <c r="I28" s="74">
        <v>14500000</v>
      </c>
      <c r="J28" s="36" t="s">
        <v>129</v>
      </c>
      <c r="K28" s="160">
        <v>16000000</v>
      </c>
      <c r="L28" s="36" t="s">
        <v>129</v>
      </c>
      <c r="M28" s="160">
        <f>K28*10%+K28</f>
        <v>17600000</v>
      </c>
      <c r="N28" s="36" t="s">
        <v>129</v>
      </c>
      <c r="O28" s="160">
        <f>M28*10%+M28</f>
        <v>19360000</v>
      </c>
      <c r="P28" s="36" t="s">
        <v>129</v>
      </c>
      <c r="Q28" s="160">
        <f t="shared" si="3"/>
        <v>21296000</v>
      </c>
      <c r="R28" s="36" t="s">
        <v>129</v>
      </c>
      <c r="S28" s="160">
        <f>Q28*10%+Q28</f>
        <v>23425600</v>
      </c>
      <c r="T28" s="36" t="s">
        <v>314</v>
      </c>
      <c r="U28" s="83">
        <f>I28+K28+M28+O28+Q28+S28</f>
        <v>112181600</v>
      </c>
      <c r="V28" s="135" t="s">
        <v>56</v>
      </c>
      <c r="W28" s="138" t="s">
        <v>141</v>
      </c>
    </row>
    <row r="29" spans="1:23" s="124" customFormat="1" ht="52.5" customHeight="1">
      <c r="A29" s="167" t="s">
        <v>317</v>
      </c>
      <c r="B29" s="110" t="s">
        <v>97</v>
      </c>
      <c r="C29" s="146" t="s">
        <v>318</v>
      </c>
      <c r="D29" s="57" t="s">
        <v>319</v>
      </c>
      <c r="E29" s="32" t="s">
        <v>315</v>
      </c>
      <c r="F29" s="148" t="s">
        <v>316</v>
      </c>
      <c r="G29" s="82">
        <v>1</v>
      </c>
      <c r="H29" s="82">
        <v>1</v>
      </c>
      <c r="I29" s="106">
        <f>SUM(I30:I35)</f>
        <v>399040000</v>
      </c>
      <c r="J29" s="82">
        <v>1</v>
      </c>
      <c r="K29" s="106">
        <f>SUM(K30:K35)</f>
        <v>451500000</v>
      </c>
      <c r="L29" s="82">
        <v>1</v>
      </c>
      <c r="M29" s="106">
        <f>SUM(M30:M35)</f>
        <v>496650000</v>
      </c>
      <c r="N29" s="82">
        <v>1</v>
      </c>
      <c r="O29" s="106">
        <f>SUM(O30:O35)</f>
        <v>546315000</v>
      </c>
      <c r="P29" s="82">
        <v>1</v>
      </c>
      <c r="Q29" s="106">
        <f>SUM(Q30:Q35)</f>
        <v>600946500</v>
      </c>
      <c r="R29" s="82">
        <v>1</v>
      </c>
      <c r="S29" s="106">
        <f>SUM(S30:S35)</f>
        <v>661041150</v>
      </c>
      <c r="T29" s="82">
        <v>1</v>
      </c>
      <c r="U29" s="106">
        <f>SUM(U30:U35)</f>
        <v>3155492650</v>
      </c>
      <c r="V29" s="107" t="s">
        <v>56</v>
      </c>
      <c r="W29" s="108" t="s">
        <v>141</v>
      </c>
    </row>
    <row r="30" spans="1:23" s="124" customFormat="1" ht="67.5" customHeight="1">
      <c r="A30" s="185" t="s">
        <v>324</v>
      </c>
      <c r="B30" s="51" t="s">
        <v>323</v>
      </c>
      <c r="C30" s="51" t="s">
        <v>51</v>
      </c>
      <c r="D30" s="58" t="s">
        <v>320</v>
      </c>
      <c r="E30" s="51" t="s">
        <v>48</v>
      </c>
      <c r="F30" s="64" t="s">
        <v>51</v>
      </c>
      <c r="G30" s="36" t="s">
        <v>0</v>
      </c>
      <c r="H30" s="36" t="s">
        <v>446</v>
      </c>
      <c r="I30" s="74">
        <v>7000000</v>
      </c>
      <c r="J30" s="36" t="s">
        <v>446</v>
      </c>
      <c r="K30" s="160">
        <v>7000000</v>
      </c>
      <c r="L30" s="36" t="s">
        <v>446</v>
      </c>
      <c r="M30" s="160">
        <f aca="true" t="shared" si="5" ref="M30:M35">K30*10%+K30</f>
        <v>7700000</v>
      </c>
      <c r="N30" s="36" t="s">
        <v>446</v>
      </c>
      <c r="O30" s="160">
        <f aca="true" t="shared" si="6" ref="O30:O35">M30*10%+M30</f>
        <v>8470000</v>
      </c>
      <c r="P30" s="36" t="s">
        <v>446</v>
      </c>
      <c r="Q30" s="160">
        <f t="shared" si="3"/>
        <v>9317000</v>
      </c>
      <c r="R30" s="36" t="s">
        <v>446</v>
      </c>
      <c r="S30" s="160">
        <f aca="true" t="shared" si="7" ref="S30:S35">Q30*10%+Q30</f>
        <v>10248700</v>
      </c>
      <c r="T30" s="36" t="s">
        <v>451</v>
      </c>
      <c r="U30" s="83">
        <f aca="true" t="shared" si="8" ref="U30:U35">I30+K30+M30+O30+Q30+S30</f>
        <v>49735700</v>
      </c>
      <c r="V30" s="135" t="s">
        <v>56</v>
      </c>
      <c r="W30" s="138" t="s">
        <v>141</v>
      </c>
    </row>
    <row r="31" spans="1:23" s="124" customFormat="1" ht="59.25" customHeight="1">
      <c r="A31" s="53" t="s">
        <v>103</v>
      </c>
      <c r="B31" s="52" t="s">
        <v>330</v>
      </c>
      <c r="C31" s="52" t="s">
        <v>329</v>
      </c>
      <c r="D31" s="58" t="s">
        <v>321</v>
      </c>
      <c r="E31" s="136" t="s">
        <v>325</v>
      </c>
      <c r="F31" s="64" t="s">
        <v>46</v>
      </c>
      <c r="G31" s="36" t="s">
        <v>0</v>
      </c>
      <c r="H31" s="36" t="s">
        <v>447</v>
      </c>
      <c r="I31" s="74">
        <v>21000000</v>
      </c>
      <c r="J31" s="36" t="s">
        <v>447</v>
      </c>
      <c r="K31" s="160">
        <v>46000000</v>
      </c>
      <c r="L31" s="36" t="s">
        <v>447</v>
      </c>
      <c r="M31" s="160">
        <f t="shared" si="5"/>
        <v>50600000</v>
      </c>
      <c r="N31" s="36" t="s">
        <v>447</v>
      </c>
      <c r="O31" s="160">
        <f t="shared" si="6"/>
        <v>55660000</v>
      </c>
      <c r="P31" s="36" t="s">
        <v>447</v>
      </c>
      <c r="Q31" s="160">
        <f t="shared" si="3"/>
        <v>61226000</v>
      </c>
      <c r="R31" s="36" t="s">
        <v>447</v>
      </c>
      <c r="S31" s="160">
        <f t="shared" si="7"/>
        <v>67348600</v>
      </c>
      <c r="T31" s="36" t="s">
        <v>452</v>
      </c>
      <c r="U31" s="83">
        <f t="shared" si="8"/>
        <v>301834600</v>
      </c>
      <c r="V31" s="135" t="s">
        <v>56</v>
      </c>
      <c r="W31" s="138" t="s">
        <v>141</v>
      </c>
    </row>
    <row r="32" spans="1:23" s="124" customFormat="1" ht="48.75" customHeight="1">
      <c r="A32" s="55" t="s">
        <v>328</v>
      </c>
      <c r="B32" s="182" t="s">
        <v>104</v>
      </c>
      <c r="C32" s="182" t="s">
        <v>327</v>
      </c>
      <c r="D32" s="58" t="s">
        <v>322</v>
      </c>
      <c r="E32" s="134" t="s">
        <v>326</v>
      </c>
      <c r="F32" s="150" t="s">
        <v>53</v>
      </c>
      <c r="G32" s="36" t="s">
        <v>0</v>
      </c>
      <c r="H32" s="36" t="s">
        <v>448</v>
      </c>
      <c r="I32" s="74">
        <v>3000000</v>
      </c>
      <c r="J32" s="36" t="s">
        <v>448</v>
      </c>
      <c r="K32" s="160">
        <v>3500000</v>
      </c>
      <c r="L32" s="36" t="s">
        <v>448</v>
      </c>
      <c r="M32" s="160">
        <f t="shared" si="5"/>
        <v>3850000</v>
      </c>
      <c r="N32" s="36" t="s">
        <v>448</v>
      </c>
      <c r="O32" s="160">
        <f t="shared" si="6"/>
        <v>4235000</v>
      </c>
      <c r="P32" s="36" t="s">
        <v>448</v>
      </c>
      <c r="Q32" s="160">
        <f>O32*10%+O32</f>
        <v>4658500</v>
      </c>
      <c r="R32" s="36" t="s">
        <v>448</v>
      </c>
      <c r="S32" s="160">
        <f t="shared" si="7"/>
        <v>5124350</v>
      </c>
      <c r="T32" s="36" t="s">
        <v>453</v>
      </c>
      <c r="U32" s="83">
        <f t="shared" si="8"/>
        <v>24367850</v>
      </c>
      <c r="V32" s="135" t="s">
        <v>56</v>
      </c>
      <c r="W32" s="138" t="s">
        <v>141</v>
      </c>
    </row>
    <row r="33" spans="1:23" s="124" customFormat="1" ht="48" customHeight="1">
      <c r="A33" s="89" t="s">
        <v>105</v>
      </c>
      <c r="B33" s="183" t="s">
        <v>104</v>
      </c>
      <c r="C33" s="52" t="s">
        <v>335</v>
      </c>
      <c r="D33" s="58" t="s">
        <v>331</v>
      </c>
      <c r="E33" s="51" t="s">
        <v>83</v>
      </c>
      <c r="F33" s="64" t="s">
        <v>47</v>
      </c>
      <c r="G33" s="36" t="s">
        <v>0</v>
      </c>
      <c r="H33" s="36" t="s">
        <v>449</v>
      </c>
      <c r="I33" s="74">
        <v>10900000</v>
      </c>
      <c r="J33" s="36" t="s">
        <v>449</v>
      </c>
      <c r="K33" s="160">
        <v>5000000</v>
      </c>
      <c r="L33" s="36" t="s">
        <v>449</v>
      </c>
      <c r="M33" s="160">
        <f t="shared" si="5"/>
        <v>5500000</v>
      </c>
      <c r="N33" s="36" t="s">
        <v>449</v>
      </c>
      <c r="O33" s="160">
        <f t="shared" si="6"/>
        <v>6050000</v>
      </c>
      <c r="P33" s="36" t="s">
        <v>449</v>
      </c>
      <c r="Q33" s="160">
        <f>O33*10%+O33</f>
        <v>6655000</v>
      </c>
      <c r="R33" s="36" t="s">
        <v>449</v>
      </c>
      <c r="S33" s="160">
        <f t="shared" si="7"/>
        <v>7320500</v>
      </c>
      <c r="T33" s="36" t="s">
        <v>454</v>
      </c>
      <c r="U33" s="83">
        <f t="shared" si="8"/>
        <v>41425500</v>
      </c>
      <c r="V33" s="135" t="s">
        <v>56</v>
      </c>
      <c r="W33" s="138" t="s">
        <v>141</v>
      </c>
    </row>
    <row r="34" spans="1:23" s="124" customFormat="1" ht="66.75" customHeight="1">
      <c r="A34" s="54" t="s">
        <v>106</v>
      </c>
      <c r="B34" s="151" t="s">
        <v>107</v>
      </c>
      <c r="C34" s="155" t="s">
        <v>334</v>
      </c>
      <c r="D34" s="58" t="s">
        <v>332</v>
      </c>
      <c r="E34" s="134" t="s">
        <v>333</v>
      </c>
      <c r="F34" s="150" t="s">
        <v>52</v>
      </c>
      <c r="G34" s="36" t="s">
        <v>0</v>
      </c>
      <c r="H34" s="194" t="s">
        <v>450</v>
      </c>
      <c r="I34" s="74">
        <v>4500000</v>
      </c>
      <c r="J34" s="194" t="s">
        <v>450</v>
      </c>
      <c r="K34" s="160">
        <v>5000000</v>
      </c>
      <c r="L34" s="194" t="s">
        <v>450</v>
      </c>
      <c r="M34" s="160">
        <f t="shared" si="5"/>
        <v>5500000</v>
      </c>
      <c r="N34" s="194" t="s">
        <v>450</v>
      </c>
      <c r="O34" s="160">
        <f t="shared" si="6"/>
        <v>6050000</v>
      </c>
      <c r="P34" s="194" t="s">
        <v>450</v>
      </c>
      <c r="Q34" s="160">
        <f>O34*10%+O34</f>
        <v>6655000</v>
      </c>
      <c r="R34" s="194" t="s">
        <v>450</v>
      </c>
      <c r="S34" s="160">
        <f t="shared" si="7"/>
        <v>7320500</v>
      </c>
      <c r="T34" s="194" t="s">
        <v>455</v>
      </c>
      <c r="U34" s="83">
        <f t="shared" si="8"/>
        <v>35025500</v>
      </c>
      <c r="V34" s="135" t="s">
        <v>56</v>
      </c>
      <c r="W34" s="138" t="s">
        <v>141</v>
      </c>
    </row>
    <row r="35" spans="1:23" s="124" customFormat="1" ht="59.25" customHeight="1">
      <c r="A35" s="55" t="s">
        <v>109</v>
      </c>
      <c r="B35" s="186" t="s">
        <v>108</v>
      </c>
      <c r="C35" s="155" t="s">
        <v>339</v>
      </c>
      <c r="D35" s="58" t="s">
        <v>336</v>
      </c>
      <c r="E35" s="134" t="s">
        <v>337</v>
      </c>
      <c r="F35" s="150" t="s">
        <v>338</v>
      </c>
      <c r="G35" s="36" t="s">
        <v>0</v>
      </c>
      <c r="H35" s="36" t="s">
        <v>0</v>
      </c>
      <c r="I35" s="74">
        <v>352640000</v>
      </c>
      <c r="J35" s="36" t="s">
        <v>0</v>
      </c>
      <c r="K35" s="160">
        <v>385000000</v>
      </c>
      <c r="L35" s="36" t="s">
        <v>0</v>
      </c>
      <c r="M35" s="160">
        <f t="shared" si="5"/>
        <v>423500000</v>
      </c>
      <c r="N35" s="36" t="s">
        <v>0</v>
      </c>
      <c r="O35" s="160">
        <f t="shared" si="6"/>
        <v>465850000</v>
      </c>
      <c r="P35" s="36" t="s">
        <v>0</v>
      </c>
      <c r="Q35" s="160">
        <f>O35*10%+O35</f>
        <v>512435000</v>
      </c>
      <c r="R35" s="36" t="s">
        <v>0</v>
      </c>
      <c r="S35" s="160">
        <f t="shared" si="7"/>
        <v>563678500</v>
      </c>
      <c r="T35" s="36" t="s">
        <v>456</v>
      </c>
      <c r="U35" s="83">
        <f t="shared" si="8"/>
        <v>2703103500</v>
      </c>
      <c r="V35" s="135" t="s">
        <v>56</v>
      </c>
      <c r="W35" s="138" t="s">
        <v>141</v>
      </c>
    </row>
    <row r="36" spans="1:24" s="124" customFormat="1" ht="70.5" customHeight="1">
      <c r="A36" s="109" t="s">
        <v>342</v>
      </c>
      <c r="B36" s="152" t="s">
        <v>343</v>
      </c>
      <c r="C36" s="110" t="s">
        <v>344</v>
      </c>
      <c r="D36" s="57" t="s">
        <v>341</v>
      </c>
      <c r="E36" s="32" t="s">
        <v>340</v>
      </c>
      <c r="F36" s="148" t="s">
        <v>353</v>
      </c>
      <c r="G36" s="82">
        <v>1</v>
      </c>
      <c r="H36" s="82">
        <v>1</v>
      </c>
      <c r="I36" s="106">
        <f>SUM(I37)</f>
        <v>32600000</v>
      </c>
      <c r="J36" s="82">
        <v>1</v>
      </c>
      <c r="K36" s="106">
        <f>SUM(K37)</f>
        <v>66000000</v>
      </c>
      <c r="L36" s="82">
        <v>1</v>
      </c>
      <c r="M36" s="106">
        <f>SUM(M37)</f>
        <v>72600000</v>
      </c>
      <c r="N36" s="82">
        <v>1</v>
      </c>
      <c r="O36" s="106">
        <f>SUM(O37)</f>
        <v>79860000</v>
      </c>
      <c r="P36" s="82">
        <v>1</v>
      </c>
      <c r="Q36" s="106">
        <f>SUM(Q37)</f>
        <v>87846000</v>
      </c>
      <c r="R36" s="82">
        <v>1</v>
      </c>
      <c r="S36" s="106">
        <f>SUM(S37)</f>
        <v>96630600</v>
      </c>
      <c r="T36" s="82">
        <v>1</v>
      </c>
      <c r="U36" s="106">
        <f>SUM(U37)</f>
        <v>435536600</v>
      </c>
      <c r="V36" s="107" t="s">
        <v>56</v>
      </c>
      <c r="W36" s="108" t="s">
        <v>141</v>
      </c>
      <c r="X36" s="153"/>
    </row>
    <row r="37" spans="1:23" s="124" customFormat="1" ht="96.75" customHeight="1">
      <c r="A37" s="53" t="s">
        <v>350</v>
      </c>
      <c r="B37" s="154" t="s">
        <v>348</v>
      </c>
      <c r="C37" s="134" t="s">
        <v>349</v>
      </c>
      <c r="D37" s="58" t="s">
        <v>345</v>
      </c>
      <c r="E37" s="134" t="s">
        <v>346</v>
      </c>
      <c r="F37" s="134" t="s">
        <v>347</v>
      </c>
      <c r="G37" s="36" t="s">
        <v>0</v>
      </c>
      <c r="H37" s="36" t="s">
        <v>457</v>
      </c>
      <c r="I37" s="74">
        <v>32600000</v>
      </c>
      <c r="J37" s="36" t="s">
        <v>457</v>
      </c>
      <c r="K37" s="160">
        <v>66000000</v>
      </c>
      <c r="L37" s="36" t="s">
        <v>457</v>
      </c>
      <c r="M37" s="160">
        <f>K37*10%+K37</f>
        <v>72600000</v>
      </c>
      <c r="N37" s="36" t="s">
        <v>457</v>
      </c>
      <c r="O37" s="160">
        <f>M37*10%+M37</f>
        <v>79860000</v>
      </c>
      <c r="P37" s="36" t="s">
        <v>457</v>
      </c>
      <c r="Q37" s="160">
        <f>O37*10%+O37</f>
        <v>87846000</v>
      </c>
      <c r="R37" s="36" t="s">
        <v>457</v>
      </c>
      <c r="S37" s="160">
        <f>Q37*10%+Q37</f>
        <v>96630600</v>
      </c>
      <c r="T37" s="36" t="s">
        <v>458</v>
      </c>
      <c r="U37" s="83">
        <f>I37+K37+M37+O37+Q37+S37</f>
        <v>435536600</v>
      </c>
      <c r="V37" s="135" t="s">
        <v>56</v>
      </c>
      <c r="W37" s="138" t="s">
        <v>141</v>
      </c>
    </row>
    <row r="38" spans="1:23" s="124" customFormat="1" ht="62.25" customHeight="1">
      <c r="A38" s="88" t="s">
        <v>317</v>
      </c>
      <c r="B38" s="146" t="s">
        <v>97</v>
      </c>
      <c r="C38" s="110" t="s">
        <v>318</v>
      </c>
      <c r="D38" s="57" t="s">
        <v>354</v>
      </c>
      <c r="E38" s="32" t="s">
        <v>351</v>
      </c>
      <c r="F38" s="148" t="s">
        <v>352</v>
      </c>
      <c r="G38" s="82">
        <v>1</v>
      </c>
      <c r="H38" s="82">
        <v>1</v>
      </c>
      <c r="I38" s="106">
        <f>SUM(I39:I42)</f>
        <v>97980000</v>
      </c>
      <c r="J38" s="82">
        <v>1</v>
      </c>
      <c r="K38" s="106">
        <f>SUM(K39:K42)</f>
        <v>172000000</v>
      </c>
      <c r="L38" s="82">
        <v>1</v>
      </c>
      <c r="M38" s="106">
        <f>SUM(M39:M42)</f>
        <v>189200000</v>
      </c>
      <c r="N38" s="82">
        <v>1</v>
      </c>
      <c r="O38" s="106">
        <f>SUM(O39:O42)</f>
        <v>208120000</v>
      </c>
      <c r="P38" s="82">
        <v>1</v>
      </c>
      <c r="Q38" s="106">
        <f>SUM(Q39:Q42)</f>
        <v>228932000</v>
      </c>
      <c r="R38" s="82">
        <v>1</v>
      </c>
      <c r="S38" s="106">
        <f>SUM(S39:S42)</f>
        <v>251825200</v>
      </c>
      <c r="T38" s="82">
        <v>1</v>
      </c>
      <c r="U38" s="106">
        <f>SUM(U39:U42)</f>
        <v>1148057200</v>
      </c>
      <c r="V38" s="107" t="s">
        <v>56</v>
      </c>
      <c r="W38" s="108" t="s">
        <v>141</v>
      </c>
    </row>
    <row r="39" spans="1:23" ht="54.75" customHeight="1">
      <c r="A39" s="87" t="s">
        <v>357</v>
      </c>
      <c r="B39" s="151" t="s">
        <v>99</v>
      </c>
      <c r="C39" s="155" t="s">
        <v>356</v>
      </c>
      <c r="D39" s="58" t="s">
        <v>355</v>
      </c>
      <c r="E39" s="51" t="s">
        <v>82</v>
      </c>
      <c r="F39" s="64" t="s">
        <v>45</v>
      </c>
      <c r="G39" s="36" t="s">
        <v>0</v>
      </c>
      <c r="H39" s="35" t="s">
        <v>0</v>
      </c>
      <c r="I39" s="70">
        <v>1080000</v>
      </c>
      <c r="J39" s="37" t="s">
        <v>0</v>
      </c>
      <c r="K39" s="160">
        <v>13000000</v>
      </c>
      <c r="L39" s="37" t="s">
        <v>0</v>
      </c>
      <c r="M39" s="160">
        <f aca="true" t="shared" si="9" ref="M39:M45">K39*10%+K39</f>
        <v>14300000</v>
      </c>
      <c r="N39" s="37" t="s">
        <v>0</v>
      </c>
      <c r="O39" s="160">
        <f aca="true" t="shared" si="10" ref="O39:O45">M39*10%+M39</f>
        <v>15730000</v>
      </c>
      <c r="P39" s="37" t="s">
        <v>0</v>
      </c>
      <c r="Q39" s="160">
        <f aca="true" t="shared" si="11" ref="Q39:Q45">O39*10%+O39</f>
        <v>17303000</v>
      </c>
      <c r="R39" s="37" t="s">
        <v>0</v>
      </c>
      <c r="S39" s="160">
        <f>Q39*10%+Q39</f>
        <v>19033300</v>
      </c>
      <c r="T39" s="36" t="s">
        <v>456</v>
      </c>
      <c r="U39" s="83">
        <f>I39+K39+M39+O39+Q39+S39</f>
        <v>80446300</v>
      </c>
      <c r="V39" s="135" t="s">
        <v>56</v>
      </c>
      <c r="W39" s="138" t="s">
        <v>141</v>
      </c>
    </row>
    <row r="40" spans="1:23" ht="54" customHeight="1">
      <c r="A40" s="53" t="s">
        <v>101</v>
      </c>
      <c r="B40" s="52" t="s">
        <v>49</v>
      </c>
      <c r="C40" s="52" t="s">
        <v>359</v>
      </c>
      <c r="D40" s="58" t="s">
        <v>358</v>
      </c>
      <c r="E40" s="51" t="s">
        <v>1</v>
      </c>
      <c r="F40" s="64" t="s">
        <v>49</v>
      </c>
      <c r="G40" s="35" t="s">
        <v>0</v>
      </c>
      <c r="H40" s="35" t="s">
        <v>0</v>
      </c>
      <c r="I40" s="70">
        <v>53400000</v>
      </c>
      <c r="J40" s="37" t="s">
        <v>0</v>
      </c>
      <c r="K40" s="71">
        <v>84000000</v>
      </c>
      <c r="L40" s="37" t="s">
        <v>0</v>
      </c>
      <c r="M40" s="160">
        <f t="shared" si="9"/>
        <v>92400000</v>
      </c>
      <c r="N40" s="37" t="s">
        <v>0</v>
      </c>
      <c r="O40" s="160">
        <f t="shared" si="10"/>
        <v>101640000</v>
      </c>
      <c r="P40" s="37" t="s">
        <v>0</v>
      </c>
      <c r="Q40" s="160">
        <f t="shared" si="11"/>
        <v>111804000</v>
      </c>
      <c r="R40" s="37" t="s">
        <v>0</v>
      </c>
      <c r="S40" s="160">
        <f>Q40*10%+Q40</f>
        <v>122984400</v>
      </c>
      <c r="T40" s="36" t="s">
        <v>456</v>
      </c>
      <c r="U40" s="83">
        <f>I40+K40+M40+O40+Q40+S40</f>
        <v>566228400</v>
      </c>
      <c r="V40" s="135" t="s">
        <v>56</v>
      </c>
      <c r="W40" s="138" t="s">
        <v>141</v>
      </c>
    </row>
    <row r="41" spans="1:23" ht="56.25" customHeight="1">
      <c r="A41" s="156" t="s">
        <v>365</v>
      </c>
      <c r="B41" s="38" t="s">
        <v>364</v>
      </c>
      <c r="C41" s="52" t="s">
        <v>366</v>
      </c>
      <c r="D41" s="58" t="s">
        <v>360</v>
      </c>
      <c r="E41" s="38" t="s">
        <v>362</v>
      </c>
      <c r="F41" s="38" t="s">
        <v>363</v>
      </c>
      <c r="G41" s="35" t="s">
        <v>0</v>
      </c>
      <c r="H41" s="35" t="s">
        <v>0</v>
      </c>
      <c r="I41" s="70">
        <v>30000000</v>
      </c>
      <c r="J41" s="37" t="s">
        <v>0</v>
      </c>
      <c r="K41" s="160">
        <v>50000000</v>
      </c>
      <c r="L41" s="37" t="s">
        <v>0</v>
      </c>
      <c r="M41" s="160">
        <f t="shared" si="9"/>
        <v>55000000</v>
      </c>
      <c r="N41" s="37" t="s">
        <v>0</v>
      </c>
      <c r="O41" s="160">
        <f t="shared" si="10"/>
        <v>60500000</v>
      </c>
      <c r="P41" s="37" t="s">
        <v>0</v>
      </c>
      <c r="Q41" s="160">
        <f t="shared" si="11"/>
        <v>66550000</v>
      </c>
      <c r="R41" s="37" t="s">
        <v>0</v>
      </c>
      <c r="S41" s="160">
        <f>Q41*10%+Q41</f>
        <v>73205000</v>
      </c>
      <c r="T41" s="36" t="s">
        <v>456</v>
      </c>
      <c r="U41" s="83">
        <f>I41+K41+M41+O41+Q41+S41</f>
        <v>335255000</v>
      </c>
      <c r="V41" s="135" t="s">
        <v>56</v>
      </c>
      <c r="W41" s="138" t="s">
        <v>141</v>
      </c>
    </row>
    <row r="42" spans="1:23" ht="45" customHeight="1">
      <c r="A42" s="157" t="s">
        <v>368</v>
      </c>
      <c r="B42" s="155" t="s">
        <v>369</v>
      </c>
      <c r="C42" s="52" t="s">
        <v>370</v>
      </c>
      <c r="D42" s="58" t="s">
        <v>361</v>
      </c>
      <c r="E42" s="51" t="s">
        <v>367</v>
      </c>
      <c r="F42" s="51" t="s">
        <v>50</v>
      </c>
      <c r="G42" s="35" t="s">
        <v>0</v>
      </c>
      <c r="H42" s="35" t="s">
        <v>0</v>
      </c>
      <c r="I42" s="70">
        <v>13500000</v>
      </c>
      <c r="J42" s="37" t="s">
        <v>0</v>
      </c>
      <c r="K42" s="160">
        <v>25000000</v>
      </c>
      <c r="L42" s="37" t="s">
        <v>0</v>
      </c>
      <c r="M42" s="160">
        <f t="shared" si="9"/>
        <v>27500000</v>
      </c>
      <c r="N42" s="37" t="s">
        <v>0</v>
      </c>
      <c r="O42" s="160">
        <f t="shared" si="10"/>
        <v>30250000</v>
      </c>
      <c r="P42" s="37" t="s">
        <v>0</v>
      </c>
      <c r="Q42" s="160">
        <f t="shared" si="11"/>
        <v>33275000</v>
      </c>
      <c r="R42" s="37" t="s">
        <v>0</v>
      </c>
      <c r="S42" s="160">
        <f>Q42*10%+Q42</f>
        <v>36602500</v>
      </c>
      <c r="T42" s="36" t="s">
        <v>456</v>
      </c>
      <c r="U42" s="83">
        <f>I42+K42+M42+O42+Q42+S42</f>
        <v>166127500</v>
      </c>
      <c r="V42" s="135" t="s">
        <v>56</v>
      </c>
      <c r="W42" s="138" t="s">
        <v>141</v>
      </c>
    </row>
    <row r="43" spans="1:23" s="124" customFormat="1" ht="75.75" customHeight="1">
      <c r="A43" s="109" t="s">
        <v>375</v>
      </c>
      <c r="B43" s="152" t="s">
        <v>376</v>
      </c>
      <c r="C43" s="110" t="s">
        <v>377</v>
      </c>
      <c r="D43" s="57" t="s">
        <v>371</v>
      </c>
      <c r="E43" s="32" t="s">
        <v>373</v>
      </c>
      <c r="F43" s="148" t="s">
        <v>374</v>
      </c>
      <c r="G43" s="82" t="s">
        <v>0</v>
      </c>
      <c r="H43" s="82" t="s">
        <v>0</v>
      </c>
      <c r="I43" s="147">
        <f>SUM(I44:I48)</f>
        <v>440000000</v>
      </c>
      <c r="J43" s="82" t="s">
        <v>0</v>
      </c>
      <c r="K43" s="161">
        <f>SUM(K44:K48)</f>
        <v>610000000</v>
      </c>
      <c r="L43" s="82" t="s">
        <v>0</v>
      </c>
      <c r="M43" s="161">
        <f>SUM(M44:M48)</f>
        <v>671000000</v>
      </c>
      <c r="N43" s="82" t="s">
        <v>0</v>
      </c>
      <c r="O43" s="161">
        <f>SUM(O44:O48)</f>
        <v>738100000</v>
      </c>
      <c r="P43" s="82" t="s">
        <v>0</v>
      </c>
      <c r="Q43" s="161">
        <f>SUM(Q44:Q48)</f>
        <v>811910000</v>
      </c>
      <c r="R43" s="82" t="s">
        <v>0</v>
      </c>
      <c r="S43" s="161">
        <f>SUM(S44:S48)</f>
        <v>893101000</v>
      </c>
      <c r="T43" s="82" t="s">
        <v>0</v>
      </c>
      <c r="U43" s="161">
        <f>SUM(U44:U48)</f>
        <v>4164111000</v>
      </c>
      <c r="V43" s="107" t="s">
        <v>56</v>
      </c>
      <c r="W43" s="108" t="s">
        <v>141</v>
      </c>
    </row>
    <row r="44" spans="1:25" s="3" customFormat="1" ht="94.5" customHeight="1">
      <c r="A44" s="56" t="s">
        <v>382</v>
      </c>
      <c r="B44" s="56" t="s">
        <v>381</v>
      </c>
      <c r="C44" s="56" t="s">
        <v>380</v>
      </c>
      <c r="D44" s="59" t="s">
        <v>372</v>
      </c>
      <c r="E44" s="56" t="s">
        <v>378</v>
      </c>
      <c r="F44" s="56" t="s">
        <v>383</v>
      </c>
      <c r="G44" s="35" t="s">
        <v>0</v>
      </c>
      <c r="H44" s="35" t="s">
        <v>459</v>
      </c>
      <c r="I44" s="70">
        <v>95000000</v>
      </c>
      <c r="J44" s="35" t="s">
        <v>459</v>
      </c>
      <c r="K44" s="71">
        <v>150000000</v>
      </c>
      <c r="L44" s="35" t="s">
        <v>459</v>
      </c>
      <c r="M44" s="160">
        <f t="shared" si="9"/>
        <v>165000000</v>
      </c>
      <c r="N44" s="35" t="s">
        <v>459</v>
      </c>
      <c r="O44" s="160">
        <f t="shared" si="10"/>
        <v>181500000</v>
      </c>
      <c r="P44" s="35" t="s">
        <v>459</v>
      </c>
      <c r="Q44" s="160">
        <f t="shared" si="11"/>
        <v>199650000</v>
      </c>
      <c r="R44" s="35" t="s">
        <v>459</v>
      </c>
      <c r="S44" s="161">
        <f>Q44*10%+Q44</f>
        <v>219615000</v>
      </c>
      <c r="T44" s="35" t="s">
        <v>464</v>
      </c>
      <c r="U44" s="83">
        <f>I44+K44+M44+O44+Q44+S44</f>
        <v>1010765000</v>
      </c>
      <c r="V44" s="135" t="s">
        <v>56</v>
      </c>
      <c r="W44" s="138" t="s">
        <v>141</v>
      </c>
      <c r="X44" s="5"/>
      <c r="Y44" s="5"/>
    </row>
    <row r="45" spans="1:23" ht="94.5" customHeight="1">
      <c r="A45" s="56" t="s">
        <v>388</v>
      </c>
      <c r="B45" s="56" t="s">
        <v>387</v>
      </c>
      <c r="C45" s="56" t="s">
        <v>385</v>
      </c>
      <c r="D45" s="59" t="s">
        <v>379</v>
      </c>
      <c r="E45" s="56" t="s">
        <v>384</v>
      </c>
      <c r="F45" s="56" t="s">
        <v>386</v>
      </c>
      <c r="G45" s="35" t="s">
        <v>0</v>
      </c>
      <c r="H45" s="35" t="s">
        <v>460</v>
      </c>
      <c r="I45" s="70">
        <v>200000000</v>
      </c>
      <c r="J45" s="35" t="s">
        <v>460</v>
      </c>
      <c r="K45" s="71">
        <v>250000000</v>
      </c>
      <c r="L45" s="35" t="s">
        <v>460</v>
      </c>
      <c r="M45" s="160">
        <f t="shared" si="9"/>
        <v>275000000</v>
      </c>
      <c r="N45" s="35" t="s">
        <v>460</v>
      </c>
      <c r="O45" s="160">
        <f t="shared" si="10"/>
        <v>302500000</v>
      </c>
      <c r="P45" s="35" t="s">
        <v>460</v>
      </c>
      <c r="Q45" s="160">
        <f t="shared" si="11"/>
        <v>332750000</v>
      </c>
      <c r="R45" s="35" t="s">
        <v>460</v>
      </c>
      <c r="S45" s="160">
        <f>Q45*10%+Q45</f>
        <v>366025000</v>
      </c>
      <c r="T45" s="35" t="s">
        <v>465</v>
      </c>
      <c r="U45" s="83">
        <f>I45+K45+M45+O45+Q45+S45</f>
        <v>1726275000</v>
      </c>
      <c r="V45" s="135" t="s">
        <v>56</v>
      </c>
      <c r="W45" s="138" t="s">
        <v>141</v>
      </c>
    </row>
    <row r="46" spans="1:23" s="124" customFormat="1" ht="66.75" customHeight="1">
      <c r="A46" s="158" t="s">
        <v>395</v>
      </c>
      <c r="B46" s="159" t="s">
        <v>394</v>
      </c>
      <c r="C46" s="159" t="s">
        <v>403</v>
      </c>
      <c r="D46" s="59" t="s">
        <v>389</v>
      </c>
      <c r="E46" s="56" t="s">
        <v>392</v>
      </c>
      <c r="F46" s="56" t="s">
        <v>393</v>
      </c>
      <c r="G46" s="35" t="s">
        <v>0</v>
      </c>
      <c r="H46" s="35" t="s">
        <v>461</v>
      </c>
      <c r="I46" s="70">
        <v>100000000</v>
      </c>
      <c r="J46" s="35" t="s">
        <v>461</v>
      </c>
      <c r="K46" s="71">
        <v>150000000</v>
      </c>
      <c r="L46" s="35" t="s">
        <v>461</v>
      </c>
      <c r="M46" s="160">
        <f>K46*10%+K46</f>
        <v>165000000</v>
      </c>
      <c r="N46" s="35" t="s">
        <v>461</v>
      </c>
      <c r="O46" s="160">
        <f>M46*10%+M46</f>
        <v>181500000</v>
      </c>
      <c r="P46" s="35" t="s">
        <v>461</v>
      </c>
      <c r="Q46" s="160">
        <f>O46*10%+O46</f>
        <v>199650000</v>
      </c>
      <c r="R46" s="35" t="s">
        <v>461</v>
      </c>
      <c r="S46" s="160">
        <f>Q46*10%+Q46</f>
        <v>219615000</v>
      </c>
      <c r="T46" s="35" t="s">
        <v>466</v>
      </c>
      <c r="U46" s="83">
        <f>I46+K46+M46+O46+Q46+S46</f>
        <v>1015765000</v>
      </c>
      <c r="V46" s="135" t="s">
        <v>56</v>
      </c>
      <c r="W46" s="138" t="s">
        <v>141</v>
      </c>
    </row>
    <row r="47" spans="1:23" s="124" customFormat="1" ht="90.75" customHeight="1">
      <c r="A47" s="159" t="s">
        <v>401</v>
      </c>
      <c r="B47" s="159" t="s">
        <v>404</v>
      </c>
      <c r="C47" s="159" t="s">
        <v>400</v>
      </c>
      <c r="D47" s="59" t="s">
        <v>390</v>
      </c>
      <c r="E47" s="56" t="s">
        <v>396</v>
      </c>
      <c r="F47" s="56" t="s">
        <v>397</v>
      </c>
      <c r="G47" s="35" t="s">
        <v>0</v>
      </c>
      <c r="H47" s="35" t="s">
        <v>462</v>
      </c>
      <c r="I47" s="70">
        <v>15000000</v>
      </c>
      <c r="J47" s="35" t="s">
        <v>462</v>
      </c>
      <c r="K47" s="71">
        <v>20000000</v>
      </c>
      <c r="L47" s="35" t="s">
        <v>462</v>
      </c>
      <c r="M47" s="160">
        <f>K47*10%+K47</f>
        <v>22000000</v>
      </c>
      <c r="N47" s="35" t="s">
        <v>462</v>
      </c>
      <c r="O47" s="160">
        <f>M47*10%+M47</f>
        <v>24200000</v>
      </c>
      <c r="P47" s="35" t="s">
        <v>462</v>
      </c>
      <c r="Q47" s="160">
        <f>O47*10%+O47</f>
        <v>26620000</v>
      </c>
      <c r="R47" s="35" t="s">
        <v>462</v>
      </c>
      <c r="S47" s="160">
        <f>Q47*10%+Q47</f>
        <v>29282000</v>
      </c>
      <c r="T47" s="35" t="s">
        <v>467</v>
      </c>
      <c r="U47" s="83">
        <f>I47+K47+M47+O47+Q47+S47</f>
        <v>137102000</v>
      </c>
      <c r="V47" s="135" t="s">
        <v>56</v>
      </c>
      <c r="W47" s="138" t="s">
        <v>141</v>
      </c>
    </row>
    <row r="48" spans="1:23" s="124" customFormat="1" ht="87.75" customHeight="1">
      <c r="A48" s="56" t="s">
        <v>406</v>
      </c>
      <c r="B48" s="56" t="s">
        <v>405</v>
      </c>
      <c r="C48" s="56" t="s">
        <v>402</v>
      </c>
      <c r="D48" s="59" t="s">
        <v>391</v>
      </c>
      <c r="E48" s="56" t="s">
        <v>398</v>
      </c>
      <c r="F48" s="56" t="s">
        <v>399</v>
      </c>
      <c r="G48" s="35" t="s">
        <v>0</v>
      </c>
      <c r="H48" s="35" t="s">
        <v>463</v>
      </c>
      <c r="I48" s="70">
        <v>30000000</v>
      </c>
      <c r="J48" s="35" t="s">
        <v>463</v>
      </c>
      <c r="K48" s="71">
        <v>40000000</v>
      </c>
      <c r="L48" s="35" t="s">
        <v>463</v>
      </c>
      <c r="M48" s="160">
        <f>K48*10%+K48</f>
        <v>44000000</v>
      </c>
      <c r="N48" s="35" t="s">
        <v>463</v>
      </c>
      <c r="O48" s="160">
        <f>M48*10%+M48</f>
        <v>48400000</v>
      </c>
      <c r="P48" s="35" t="s">
        <v>463</v>
      </c>
      <c r="Q48" s="160">
        <f>O48*10%+O48</f>
        <v>53240000</v>
      </c>
      <c r="R48" s="35" t="s">
        <v>463</v>
      </c>
      <c r="S48" s="160">
        <f>Q48*10%+Q48</f>
        <v>58564000</v>
      </c>
      <c r="T48" s="35" t="s">
        <v>468</v>
      </c>
      <c r="U48" s="83">
        <f>I48+K48+M48+O48+Q48+S48</f>
        <v>274204000</v>
      </c>
      <c r="V48" s="135" t="s">
        <v>56</v>
      </c>
      <c r="W48" s="138" t="s">
        <v>141</v>
      </c>
    </row>
    <row r="49" spans="1:23" ht="21.75" customHeight="1">
      <c r="A49" s="233" t="s">
        <v>208</v>
      </c>
      <c r="B49" s="234"/>
      <c r="C49" s="234"/>
      <c r="D49" s="234"/>
      <c r="E49" s="234"/>
      <c r="F49" s="238"/>
      <c r="G49" s="39"/>
      <c r="H49" s="40"/>
      <c r="I49" s="81"/>
      <c r="J49" s="81"/>
      <c r="K49" s="81"/>
      <c r="L49" s="81"/>
      <c r="M49" s="81"/>
      <c r="N49" s="81"/>
      <c r="O49" s="81"/>
      <c r="P49" s="41"/>
      <c r="Q49" s="160">
        <f>O49*10%+O49</f>
        <v>0</v>
      </c>
      <c r="R49" s="81"/>
      <c r="S49" s="81"/>
      <c r="T49" s="39"/>
      <c r="U49" s="179">
        <f>I49++++K49+M49+O49+Q49</f>
        <v>0</v>
      </c>
      <c r="V49" s="135"/>
      <c r="W49" s="138"/>
    </row>
    <row r="50" spans="1:23" ht="96" customHeight="1">
      <c r="A50" s="169" t="s">
        <v>146</v>
      </c>
      <c r="B50" s="170" t="s">
        <v>147</v>
      </c>
      <c r="C50" s="170" t="s">
        <v>440</v>
      </c>
      <c r="D50" s="171"/>
      <c r="E50" s="172" t="s">
        <v>86</v>
      </c>
      <c r="F50" s="173" t="s">
        <v>439</v>
      </c>
      <c r="G50" s="162">
        <v>1</v>
      </c>
      <c r="H50" s="162">
        <v>1</v>
      </c>
      <c r="I50" s="163">
        <f>SUM(I51+I53+I62+I68)</f>
        <v>2653315500</v>
      </c>
      <c r="J50" s="162">
        <v>1</v>
      </c>
      <c r="K50" s="163">
        <f>SUM(K51+K53+K62+K68)</f>
        <v>3340200000</v>
      </c>
      <c r="L50" s="162">
        <v>1</v>
      </c>
      <c r="M50" s="163">
        <f>SUM(M51+M53+M62+M68)</f>
        <v>3874220000</v>
      </c>
      <c r="N50" s="162">
        <v>1</v>
      </c>
      <c r="O50" s="163">
        <f>SUM(O51+O53+O62+O68)</f>
        <v>3799642000</v>
      </c>
      <c r="P50" s="162">
        <v>1</v>
      </c>
      <c r="Q50" s="163">
        <f>SUM(Q51+Q53+Q62+Q68)</f>
        <v>3886786200</v>
      </c>
      <c r="R50" s="162">
        <v>1</v>
      </c>
      <c r="S50" s="163">
        <f>SUM(S51+S53+S62+S68)</f>
        <v>4275464820</v>
      </c>
      <c r="T50" s="162">
        <v>1</v>
      </c>
      <c r="U50" s="187">
        <f>SUM(I50+K50+M50+O50+Q50+S50)</f>
        <v>21829628520</v>
      </c>
      <c r="V50" s="188" t="s">
        <v>56</v>
      </c>
      <c r="W50" s="86" t="s">
        <v>141</v>
      </c>
    </row>
    <row r="51" spans="1:23" ht="81.75" customHeight="1">
      <c r="A51" s="90" t="s">
        <v>186</v>
      </c>
      <c r="B51" s="60" t="s">
        <v>433</v>
      </c>
      <c r="C51" s="60" t="s">
        <v>433</v>
      </c>
      <c r="D51" s="77" t="s">
        <v>116</v>
      </c>
      <c r="E51" s="78" t="s">
        <v>69</v>
      </c>
      <c r="F51" s="33" t="s">
        <v>148</v>
      </c>
      <c r="G51" s="82">
        <v>1</v>
      </c>
      <c r="H51" s="197" t="s">
        <v>473</v>
      </c>
      <c r="I51" s="92">
        <f>SUM(I52)</f>
        <v>132000000</v>
      </c>
      <c r="J51" s="197" t="s">
        <v>473</v>
      </c>
      <c r="K51" s="92">
        <f>SUM(K52)</f>
        <v>145200000</v>
      </c>
      <c r="L51" s="197" t="s">
        <v>473</v>
      </c>
      <c r="M51" s="92">
        <f>SUM(M52)</f>
        <v>159720000</v>
      </c>
      <c r="N51" s="197" t="s">
        <v>473</v>
      </c>
      <c r="O51" s="92">
        <f>SUM(O52)</f>
        <v>175692000</v>
      </c>
      <c r="P51" s="197" t="s">
        <v>473</v>
      </c>
      <c r="Q51" s="92">
        <f>SUM(Q52)</f>
        <v>193261200</v>
      </c>
      <c r="R51" s="197" t="s">
        <v>473</v>
      </c>
      <c r="S51" s="92">
        <f>SUM(S52)</f>
        <v>212587320</v>
      </c>
      <c r="T51" s="82">
        <v>1</v>
      </c>
      <c r="U51" s="92">
        <f>SUM(I51+K51+M51+O51+Q51+S51)</f>
        <v>1018460520</v>
      </c>
      <c r="V51" s="107" t="s">
        <v>56</v>
      </c>
      <c r="W51" s="108" t="s">
        <v>141</v>
      </c>
    </row>
    <row r="52" spans="1:23" ht="96" customHeight="1">
      <c r="A52" s="63" t="s">
        <v>185</v>
      </c>
      <c r="B52" s="64" t="s">
        <v>184</v>
      </c>
      <c r="C52" s="64" t="s">
        <v>411</v>
      </c>
      <c r="D52" s="96" t="s">
        <v>152</v>
      </c>
      <c r="E52" s="42" t="s">
        <v>70</v>
      </c>
      <c r="F52" s="43" t="s">
        <v>150</v>
      </c>
      <c r="G52" s="36" t="s">
        <v>469</v>
      </c>
      <c r="H52" s="35" t="s">
        <v>470</v>
      </c>
      <c r="I52" s="70">
        <v>132000000</v>
      </c>
      <c r="J52" s="35" t="s">
        <v>470</v>
      </c>
      <c r="K52" s="160">
        <f>I52*10%+I52</f>
        <v>145200000</v>
      </c>
      <c r="L52" s="35" t="s">
        <v>470</v>
      </c>
      <c r="M52" s="160">
        <f aca="true" t="shared" si="12" ref="M52:M58">K52*10%+K52</f>
        <v>159720000</v>
      </c>
      <c r="N52" s="35" t="s">
        <v>470</v>
      </c>
      <c r="O52" s="160">
        <f aca="true" t="shared" si="13" ref="O52:O58">M52*10%+M52</f>
        <v>175692000</v>
      </c>
      <c r="P52" s="35" t="s">
        <v>470</v>
      </c>
      <c r="Q52" s="160">
        <f aca="true" t="shared" si="14" ref="Q52:Q58">O52*10%+O52</f>
        <v>193261200</v>
      </c>
      <c r="R52" s="35" t="s">
        <v>470</v>
      </c>
      <c r="S52" s="160">
        <f>Q52*10%+Q52</f>
        <v>212587320</v>
      </c>
      <c r="T52" s="36" t="s">
        <v>212</v>
      </c>
      <c r="U52" s="174">
        <f>I52+K52+M52+O52+Q52+S52</f>
        <v>1018460520</v>
      </c>
      <c r="V52" s="135" t="s">
        <v>56</v>
      </c>
      <c r="W52" s="138" t="s">
        <v>141</v>
      </c>
    </row>
    <row r="53" spans="1:23" s="95" customFormat="1" ht="78" customHeight="1">
      <c r="A53" s="104" t="s">
        <v>132</v>
      </c>
      <c r="B53" s="101" t="s">
        <v>149</v>
      </c>
      <c r="C53" s="101" t="s">
        <v>432</v>
      </c>
      <c r="D53" s="99" t="s">
        <v>114</v>
      </c>
      <c r="E53" s="102" t="s">
        <v>131</v>
      </c>
      <c r="F53" s="103" t="s">
        <v>153</v>
      </c>
      <c r="G53" s="82">
        <v>1</v>
      </c>
      <c r="H53" s="197" t="s">
        <v>473</v>
      </c>
      <c r="I53" s="92">
        <f>SUM(I54:I61)</f>
        <v>686500000</v>
      </c>
      <c r="J53" s="197" t="s">
        <v>473</v>
      </c>
      <c r="K53" s="92">
        <f>SUM(K54:K61)</f>
        <v>957000000</v>
      </c>
      <c r="L53" s="197" t="s">
        <v>473</v>
      </c>
      <c r="M53" s="92">
        <f>SUM(M54:M61)</f>
        <v>1252700000</v>
      </c>
      <c r="N53" s="197" t="s">
        <v>473</v>
      </c>
      <c r="O53" s="92">
        <f>SUM(O54:O61)</f>
        <v>915970000</v>
      </c>
      <c r="P53" s="197" t="s">
        <v>473</v>
      </c>
      <c r="Q53" s="92">
        <f>SUM(Q54:Q61)</f>
        <v>1007567000</v>
      </c>
      <c r="R53" s="197" t="s">
        <v>473</v>
      </c>
      <c r="S53" s="92">
        <f>SUM(S54:S61)</f>
        <v>1108323700</v>
      </c>
      <c r="T53" s="82">
        <v>1</v>
      </c>
      <c r="U53" s="92">
        <f>I53+K53+M53+O53+Q53+S53</f>
        <v>5928060700</v>
      </c>
      <c r="V53" s="107" t="s">
        <v>56</v>
      </c>
      <c r="W53" s="108" t="s">
        <v>141</v>
      </c>
    </row>
    <row r="54" spans="1:23" ht="69.75" customHeight="1">
      <c r="A54" s="65" t="s">
        <v>187</v>
      </c>
      <c r="B54" s="66" t="s">
        <v>412</v>
      </c>
      <c r="C54" s="66" t="s">
        <v>413</v>
      </c>
      <c r="D54" s="96" t="s">
        <v>154</v>
      </c>
      <c r="E54" s="42" t="s">
        <v>71</v>
      </c>
      <c r="F54" s="43" t="s">
        <v>151</v>
      </c>
      <c r="G54" s="130">
        <v>0</v>
      </c>
      <c r="H54" s="35">
        <v>0</v>
      </c>
      <c r="I54" s="129">
        <v>0</v>
      </c>
      <c r="J54" s="135" t="s">
        <v>209</v>
      </c>
      <c r="K54" s="160">
        <v>200000000</v>
      </c>
      <c r="L54" s="135" t="s">
        <v>209</v>
      </c>
      <c r="M54" s="160">
        <v>220000000</v>
      </c>
      <c r="N54" s="37">
        <v>0</v>
      </c>
      <c r="O54" s="160">
        <v>0</v>
      </c>
      <c r="P54" s="37">
        <v>0</v>
      </c>
      <c r="Q54" s="160">
        <f>O54*10%+O54</f>
        <v>0</v>
      </c>
      <c r="R54" s="37">
        <v>0</v>
      </c>
      <c r="S54" s="160">
        <f aca="true" t="shared" si="15" ref="S54:S61">Q54*10%+Q54</f>
        <v>0</v>
      </c>
      <c r="T54" s="36" t="s">
        <v>471</v>
      </c>
      <c r="U54" s="174">
        <f aca="true" t="shared" si="16" ref="U54:U59">I54+K54+M54+O54+Q54+S54</f>
        <v>420000000</v>
      </c>
      <c r="V54" s="135" t="s">
        <v>56</v>
      </c>
      <c r="W54" s="138" t="s">
        <v>141</v>
      </c>
    </row>
    <row r="55" spans="1:23" ht="72.75" customHeight="1">
      <c r="A55" s="67" t="s">
        <v>414</v>
      </c>
      <c r="B55" s="67" t="s">
        <v>415</v>
      </c>
      <c r="C55" s="67" t="s">
        <v>117</v>
      </c>
      <c r="D55" s="96" t="s">
        <v>155</v>
      </c>
      <c r="E55" s="42" t="s">
        <v>68</v>
      </c>
      <c r="F55" s="43" t="s">
        <v>150</v>
      </c>
      <c r="G55" s="36" t="s">
        <v>437</v>
      </c>
      <c r="H55" s="36" t="s">
        <v>211</v>
      </c>
      <c r="I55" s="70">
        <v>120000000</v>
      </c>
      <c r="J55" s="36" t="s">
        <v>211</v>
      </c>
      <c r="K55" s="160">
        <f>I55*10%+I55</f>
        <v>132000000</v>
      </c>
      <c r="L55" s="36" t="s">
        <v>211</v>
      </c>
      <c r="M55" s="160">
        <f t="shared" si="12"/>
        <v>145200000</v>
      </c>
      <c r="N55" s="36" t="s">
        <v>211</v>
      </c>
      <c r="O55" s="160">
        <f t="shared" si="13"/>
        <v>159720000</v>
      </c>
      <c r="P55" s="36" t="s">
        <v>211</v>
      </c>
      <c r="Q55" s="160">
        <f t="shared" si="14"/>
        <v>175692000</v>
      </c>
      <c r="R55" s="36" t="s">
        <v>211</v>
      </c>
      <c r="S55" s="160">
        <f t="shared" si="15"/>
        <v>193261200</v>
      </c>
      <c r="T55" s="36" t="s">
        <v>212</v>
      </c>
      <c r="U55" s="174">
        <f t="shared" si="16"/>
        <v>925873200</v>
      </c>
      <c r="V55" s="135" t="s">
        <v>56</v>
      </c>
      <c r="W55" s="138" t="s">
        <v>141</v>
      </c>
    </row>
    <row r="56" spans="1:23" ht="87" customHeight="1">
      <c r="A56" s="91" t="s">
        <v>417</v>
      </c>
      <c r="B56" s="68" t="s">
        <v>119</v>
      </c>
      <c r="C56" s="68" t="s">
        <v>416</v>
      </c>
      <c r="D56" s="96" t="s">
        <v>156</v>
      </c>
      <c r="E56" s="42" t="s">
        <v>72</v>
      </c>
      <c r="F56" s="195" t="s">
        <v>472</v>
      </c>
      <c r="G56" s="35" t="s">
        <v>189</v>
      </c>
      <c r="H56" s="35" t="s">
        <v>189</v>
      </c>
      <c r="I56" s="70">
        <v>120000000</v>
      </c>
      <c r="J56" s="37" t="s">
        <v>189</v>
      </c>
      <c r="K56" s="160">
        <f>I56*10%+I56</f>
        <v>132000000</v>
      </c>
      <c r="L56" s="37" t="s">
        <v>189</v>
      </c>
      <c r="M56" s="160">
        <f t="shared" si="12"/>
        <v>145200000</v>
      </c>
      <c r="N56" s="37" t="s">
        <v>189</v>
      </c>
      <c r="O56" s="160">
        <f>M56*10%+M56</f>
        <v>159720000</v>
      </c>
      <c r="P56" s="37" t="s">
        <v>189</v>
      </c>
      <c r="Q56" s="160">
        <f t="shared" si="14"/>
        <v>175692000</v>
      </c>
      <c r="R56" s="37" t="s">
        <v>189</v>
      </c>
      <c r="S56" s="160">
        <f t="shared" si="15"/>
        <v>193261200</v>
      </c>
      <c r="T56" s="37" t="s">
        <v>438</v>
      </c>
      <c r="U56" s="174">
        <f t="shared" si="16"/>
        <v>925873200</v>
      </c>
      <c r="V56" s="135" t="s">
        <v>56</v>
      </c>
      <c r="W56" s="138" t="s">
        <v>141</v>
      </c>
    </row>
    <row r="57" spans="1:23" ht="72" customHeight="1">
      <c r="A57" s="69" t="s">
        <v>196</v>
      </c>
      <c r="B57" s="68" t="s">
        <v>197</v>
      </c>
      <c r="C57" s="68" t="s">
        <v>418</v>
      </c>
      <c r="D57" s="96" t="s">
        <v>157</v>
      </c>
      <c r="E57" s="42" t="s">
        <v>160</v>
      </c>
      <c r="F57" s="43" t="s">
        <v>161</v>
      </c>
      <c r="G57" s="97" t="s">
        <v>213</v>
      </c>
      <c r="H57" s="97" t="s">
        <v>213</v>
      </c>
      <c r="I57" s="70">
        <v>108000000</v>
      </c>
      <c r="J57" s="97" t="s">
        <v>213</v>
      </c>
      <c r="K57" s="160">
        <v>120000000</v>
      </c>
      <c r="L57" s="97" t="s">
        <v>213</v>
      </c>
      <c r="M57" s="160">
        <f t="shared" si="12"/>
        <v>132000000</v>
      </c>
      <c r="N57" s="97" t="s">
        <v>213</v>
      </c>
      <c r="O57" s="160">
        <f t="shared" si="13"/>
        <v>145200000</v>
      </c>
      <c r="P57" s="97" t="s">
        <v>213</v>
      </c>
      <c r="Q57" s="160">
        <f t="shared" si="14"/>
        <v>159720000</v>
      </c>
      <c r="R57" s="97" t="s">
        <v>213</v>
      </c>
      <c r="S57" s="160">
        <f t="shared" si="15"/>
        <v>175692000</v>
      </c>
      <c r="T57" s="97" t="s">
        <v>214</v>
      </c>
      <c r="U57" s="174">
        <f t="shared" si="16"/>
        <v>840612000</v>
      </c>
      <c r="V57" s="135" t="s">
        <v>56</v>
      </c>
      <c r="W57" s="138" t="s">
        <v>141</v>
      </c>
    </row>
    <row r="58" spans="1:23" s="95" customFormat="1" ht="78" customHeight="1">
      <c r="A58" s="69" t="s">
        <v>190</v>
      </c>
      <c r="B58" s="68" t="s">
        <v>118</v>
      </c>
      <c r="C58" s="68" t="s">
        <v>419</v>
      </c>
      <c r="D58" s="96" t="s">
        <v>159</v>
      </c>
      <c r="E58" s="42" t="s">
        <v>158</v>
      </c>
      <c r="F58" s="43" t="s">
        <v>162</v>
      </c>
      <c r="G58" s="97" t="s">
        <v>188</v>
      </c>
      <c r="H58" s="97" t="s">
        <v>188</v>
      </c>
      <c r="I58" s="70">
        <v>90000000</v>
      </c>
      <c r="J58" s="97" t="s">
        <v>188</v>
      </c>
      <c r="K58" s="160">
        <f>I58*10%+I58</f>
        <v>99000000</v>
      </c>
      <c r="L58" s="97" t="s">
        <v>188</v>
      </c>
      <c r="M58" s="160">
        <f t="shared" si="12"/>
        <v>108900000</v>
      </c>
      <c r="N58" s="97" t="s">
        <v>188</v>
      </c>
      <c r="O58" s="160">
        <f t="shared" si="13"/>
        <v>119790000</v>
      </c>
      <c r="P58" s="97" t="s">
        <v>188</v>
      </c>
      <c r="Q58" s="160">
        <f t="shared" si="14"/>
        <v>131769000</v>
      </c>
      <c r="R58" s="97" t="s">
        <v>188</v>
      </c>
      <c r="S58" s="160">
        <f t="shared" si="15"/>
        <v>144945900</v>
      </c>
      <c r="T58" s="97" t="s">
        <v>130</v>
      </c>
      <c r="U58" s="174">
        <f t="shared" si="16"/>
        <v>694404900</v>
      </c>
      <c r="V58" s="135" t="s">
        <v>56</v>
      </c>
      <c r="W58" s="138" t="s">
        <v>141</v>
      </c>
    </row>
    <row r="59" spans="1:23" s="95" customFormat="1" ht="80.25" customHeight="1">
      <c r="A59" s="69" t="s">
        <v>125</v>
      </c>
      <c r="B59" s="68" t="s">
        <v>192</v>
      </c>
      <c r="C59" s="68" t="s">
        <v>420</v>
      </c>
      <c r="D59" s="96" t="s">
        <v>163</v>
      </c>
      <c r="E59" s="42" t="s">
        <v>191</v>
      </c>
      <c r="F59" s="43" t="s">
        <v>165</v>
      </c>
      <c r="G59" s="36">
        <v>1</v>
      </c>
      <c r="H59" s="194" t="s">
        <v>473</v>
      </c>
      <c r="I59" s="70">
        <v>148500000</v>
      </c>
      <c r="J59" s="36" t="s">
        <v>473</v>
      </c>
      <c r="K59" s="160">
        <v>164000000</v>
      </c>
      <c r="L59" s="36" t="s">
        <v>473</v>
      </c>
      <c r="M59" s="160">
        <f>K59*10%+K59</f>
        <v>180400000</v>
      </c>
      <c r="N59" s="36" t="s">
        <v>473</v>
      </c>
      <c r="O59" s="160">
        <f>M59*10%+M59</f>
        <v>198440000</v>
      </c>
      <c r="P59" s="36" t="s">
        <v>473</v>
      </c>
      <c r="Q59" s="160">
        <f>O59*10%+O59</f>
        <v>218284000</v>
      </c>
      <c r="R59" s="36" t="s">
        <v>473</v>
      </c>
      <c r="S59" s="160">
        <f t="shared" si="15"/>
        <v>240112400</v>
      </c>
      <c r="T59" s="36">
        <v>1</v>
      </c>
      <c r="U59" s="174">
        <f t="shared" si="16"/>
        <v>1149736400</v>
      </c>
      <c r="V59" s="135" t="s">
        <v>56</v>
      </c>
      <c r="W59" s="138" t="s">
        <v>141</v>
      </c>
    </row>
    <row r="60" spans="1:23" s="95" customFormat="1" ht="96" customHeight="1">
      <c r="A60" s="69" t="s">
        <v>120</v>
      </c>
      <c r="B60" s="165" t="s">
        <v>193</v>
      </c>
      <c r="C60" s="68" t="s">
        <v>421</v>
      </c>
      <c r="D60" s="96" t="s">
        <v>164</v>
      </c>
      <c r="E60" s="42" t="s">
        <v>166</v>
      </c>
      <c r="F60" s="43" t="s">
        <v>167</v>
      </c>
      <c r="G60" s="130" t="s">
        <v>410</v>
      </c>
      <c r="H60" s="130" t="s">
        <v>410</v>
      </c>
      <c r="I60" s="71">
        <v>100000000</v>
      </c>
      <c r="J60" s="130" t="s">
        <v>410</v>
      </c>
      <c r="K60" s="160">
        <f>I60*10%+I60</f>
        <v>110000000</v>
      </c>
      <c r="L60" s="130" t="s">
        <v>410</v>
      </c>
      <c r="M60" s="160">
        <f>K60*10%+K60</f>
        <v>121000000</v>
      </c>
      <c r="N60" s="130" t="s">
        <v>410</v>
      </c>
      <c r="O60" s="160">
        <f>M60*10%+M60</f>
        <v>133100000</v>
      </c>
      <c r="P60" s="130" t="s">
        <v>410</v>
      </c>
      <c r="Q60" s="160">
        <f>O60*10%+O60</f>
        <v>146410000</v>
      </c>
      <c r="R60" s="130" t="s">
        <v>410</v>
      </c>
      <c r="S60" s="160">
        <f t="shared" si="15"/>
        <v>161051000</v>
      </c>
      <c r="T60" s="130" t="s">
        <v>410</v>
      </c>
      <c r="U60" s="174">
        <f>I60+K60+M60+O60+Q60+S59+S60</f>
        <v>1011673400</v>
      </c>
      <c r="V60" s="135" t="s">
        <v>56</v>
      </c>
      <c r="W60" s="138" t="s">
        <v>141</v>
      </c>
    </row>
    <row r="61" spans="1:23" s="95" customFormat="1" ht="60" customHeight="1">
      <c r="A61" s="69" t="s">
        <v>194</v>
      </c>
      <c r="B61" s="165" t="s">
        <v>195</v>
      </c>
      <c r="C61" s="68" t="s">
        <v>408</v>
      </c>
      <c r="D61" s="96" t="s">
        <v>168</v>
      </c>
      <c r="E61" s="42" t="s">
        <v>169</v>
      </c>
      <c r="F61" s="43" t="s">
        <v>170</v>
      </c>
      <c r="G61" s="97">
        <v>0</v>
      </c>
      <c r="H61" s="97">
        <v>0</v>
      </c>
      <c r="I61" s="70">
        <v>0</v>
      </c>
      <c r="J61" s="97" t="s">
        <v>234</v>
      </c>
      <c r="K61" s="160">
        <f>I61*10%+I61</f>
        <v>0</v>
      </c>
      <c r="L61" s="97" t="s">
        <v>209</v>
      </c>
      <c r="M61" s="160">
        <v>200000000</v>
      </c>
      <c r="N61" s="97" t="s">
        <v>234</v>
      </c>
      <c r="O61" s="160">
        <v>0</v>
      </c>
      <c r="P61" s="97" t="s">
        <v>234</v>
      </c>
      <c r="Q61" s="160">
        <f>O61*10%+O61</f>
        <v>0</v>
      </c>
      <c r="R61" s="97" t="s">
        <v>234</v>
      </c>
      <c r="S61" s="160">
        <f t="shared" si="15"/>
        <v>0</v>
      </c>
      <c r="T61" s="97" t="s">
        <v>210</v>
      </c>
      <c r="U61" s="174">
        <f>I61+K61+M61+O61+Q61+S61</f>
        <v>200000000</v>
      </c>
      <c r="V61" s="135" t="s">
        <v>56</v>
      </c>
      <c r="W61" s="138" t="s">
        <v>141</v>
      </c>
    </row>
    <row r="62" spans="1:23" s="95" customFormat="1" ht="114.75" customHeight="1">
      <c r="A62" s="100" t="s">
        <v>121</v>
      </c>
      <c r="B62" s="101" t="s">
        <v>149</v>
      </c>
      <c r="C62" s="101" t="s">
        <v>423</v>
      </c>
      <c r="D62" s="99" t="s">
        <v>113</v>
      </c>
      <c r="E62" s="102" t="s">
        <v>171</v>
      </c>
      <c r="F62" s="103" t="s">
        <v>174</v>
      </c>
      <c r="G62" s="82">
        <v>1</v>
      </c>
      <c r="H62" s="197" t="s">
        <v>473</v>
      </c>
      <c r="I62" s="92">
        <f>SUM(I63:I67)</f>
        <v>1834815500</v>
      </c>
      <c r="J62" s="197" t="s">
        <v>473</v>
      </c>
      <c r="K62" s="92">
        <f>SUM(K63:K67)</f>
        <v>2018000000</v>
      </c>
      <c r="L62" s="197" t="s">
        <v>473</v>
      </c>
      <c r="M62" s="92">
        <f>SUM(M63:M67)</f>
        <v>2219800000</v>
      </c>
      <c r="N62" s="197" t="s">
        <v>473</v>
      </c>
      <c r="O62" s="92">
        <f>SUM(O63:O67)</f>
        <v>2441780000</v>
      </c>
      <c r="P62" s="197" t="s">
        <v>473</v>
      </c>
      <c r="Q62" s="92">
        <f>SUM(Q63:Q67)</f>
        <v>2685958000</v>
      </c>
      <c r="R62" s="197" t="s">
        <v>473</v>
      </c>
      <c r="S62" s="92">
        <f>SUM(S63:S67)</f>
        <v>2954553800</v>
      </c>
      <c r="T62" s="82">
        <v>1</v>
      </c>
      <c r="U62" s="92">
        <f>SUM(I62+K62+M62+O62+Q62+S62)</f>
        <v>14154907300</v>
      </c>
      <c r="V62" s="107" t="s">
        <v>56</v>
      </c>
      <c r="W62" s="108" t="s">
        <v>141</v>
      </c>
    </row>
    <row r="63" spans="1:23" s="95" customFormat="1" ht="117" customHeight="1">
      <c r="A63" s="69" t="s">
        <v>122</v>
      </c>
      <c r="B63" s="64" t="s">
        <v>124</v>
      </c>
      <c r="C63" s="64" t="s">
        <v>422</v>
      </c>
      <c r="D63" s="105" t="s">
        <v>172</v>
      </c>
      <c r="E63" s="42" t="s">
        <v>181</v>
      </c>
      <c r="F63" s="43" t="s">
        <v>173</v>
      </c>
      <c r="G63" s="36">
        <v>1</v>
      </c>
      <c r="H63" s="194" t="s">
        <v>473</v>
      </c>
      <c r="I63" s="70">
        <v>1366315500</v>
      </c>
      <c r="J63" s="36" t="s">
        <v>473</v>
      </c>
      <c r="K63" s="160">
        <v>1503000000</v>
      </c>
      <c r="L63" s="36" t="s">
        <v>473</v>
      </c>
      <c r="M63" s="160">
        <f>K63*10%+K63</f>
        <v>1653300000</v>
      </c>
      <c r="N63" s="36" t="s">
        <v>473</v>
      </c>
      <c r="O63" s="160">
        <f>M63*10%+M63</f>
        <v>1818630000</v>
      </c>
      <c r="P63" s="36" t="s">
        <v>473</v>
      </c>
      <c r="Q63" s="160">
        <f>O63*10%+O63</f>
        <v>2000493000</v>
      </c>
      <c r="R63" s="36" t="s">
        <v>473</v>
      </c>
      <c r="S63" s="160">
        <f>Q63*10%+Q63</f>
        <v>2200542300</v>
      </c>
      <c r="T63" s="36">
        <v>1</v>
      </c>
      <c r="U63" s="174">
        <f>I63+K63+M63+O63+Q63+S63</f>
        <v>10542280800</v>
      </c>
      <c r="V63" s="135" t="s">
        <v>56</v>
      </c>
      <c r="W63" s="138" t="s">
        <v>141</v>
      </c>
    </row>
    <row r="64" spans="1:25" s="95" customFormat="1" ht="69.75" customHeight="1">
      <c r="A64" s="69" t="s">
        <v>125</v>
      </c>
      <c r="B64" s="64" t="s">
        <v>192</v>
      </c>
      <c r="C64" s="64" t="s">
        <v>424</v>
      </c>
      <c r="D64" s="105" t="s">
        <v>175</v>
      </c>
      <c r="E64" s="42" t="s">
        <v>178</v>
      </c>
      <c r="F64" s="43" t="s">
        <v>179</v>
      </c>
      <c r="G64" s="36">
        <v>1</v>
      </c>
      <c r="H64" s="194" t="s">
        <v>473</v>
      </c>
      <c r="I64" s="70">
        <v>148500000</v>
      </c>
      <c r="J64" s="36" t="s">
        <v>473</v>
      </c>
      <c r="K64" s="160">
        <v>163000000</v>
      </c>
      <c r="L64" s="36" t="s">
        <v>473</v>
      </c>
      <c r="M64" s="160">
        <f>K64*10%+K64</f>
        <v>179300000</v>
      </c>
      <c r="N64" s="36" t="s">
        <v>473</v>
      </c>
      <c r="O64" s="160">
        <f>M64*10%+M64</f>
        <v>197230000</v>
      </c>
      <c r="P64" s="36" t="s">
        <v>473</v>
      </c>
      <c r="Q64" s="160">
        <f>O64*10%+O64</f>
        <v>216953000</v>
      </c>
      <c r="R64" s="36" t="s">
        <v>473</v>
      </c>
      <c r="S64" s="160">
        <f>Q64*10%+Q64</f>
        <v>238648300</v>
      </c>
      <c r="T64" s="36">
        <v>1</v>
      </c>
      <c r="U64" s="174">
        <f>I64+K64+M64+O64+Q64+S64</f>
        <v>1143631300</v>
      </c>
      <c r="V64" s="135" t="s">
        <v>56</v>
      </c>
      <c r="W64" s="138" t="s">
        <v>141</v>
      </c>
      <c r="X64" s="98"/>
      <c r="Y64" s="98"/>
    </row>
    <row r="65" spans="1:23" s="95" customFormat="1" ht="78" customHeight="1">
      <c r="A65" s="69" t="s">
        <v>200</v>
      </c>
      <c r="B65" s="68" t="s">
        <v>199</v>
      </c>
      <c r="C65" s="68" t="s">
        <v>425</v>
      </c>
      <c r="D65" s="105" t="s">
        <v>176</v>
      </c>
      <c r="E65" s="42" t="s">
        <v>73</v>
      </c>
      <c r="F65" s="43" t="s">
        <v>198</v>
      </c>
      <c r="G65" s="36">
        <v>1</v>
      </c>
      <c r="H65" s="194" t="s">
        <v>473</v>
      </c>
      <c r="I65" s="70">
        <v>70000000</v>
      </c>
      <c r="J65" s="36" t="s">
        <v>473</v>
      </c>
      <c r="K65" s="160">
        <f>I65*10%+I65</f>
        <v>77000000</v>
      </c>
      <c r="L65" s="36" t="s">
        <v>473</v>
      </c>
      <c r="M65" s="160">
        <f>K65*10%+K65</f>
        <v>84700000</v>
      </c>
      <c r="N65" s="36" t="s">
        <v>473</v>
      </c>
      <c r="O65" s="160">
        <f>M65*10%+M65</f>
        <v>93170000</v>
      </c>
      <c r="P65" s="36" t="s">
        <v>473</v>
      </c>
      <c r="Q65" s="160">
        <f>O65*10%+O65</f>
        <v>102487000</v>
      </c>
      <c r="R65" s="36" t="s">
        <v>473</v>
      </c>
      <c r="S65" s="160">
        <f>Q65*10%+Q65</f>
        <v>112735700</v>
      </c>
      <c r="T65" s="36">
        <v>1</v>
      </c>
      <c r="U65" s="174">
        <f>I65+K65+M65+O65+Q65+S65</f>
        <v>540092700</v>
      </c>
      <c r="V65" s="135" t="s">
        <v>56</v>
      </c>
      <c r="W65" s="138" t="s">
        <v>141</v>
      </c>
    </row>
    <row r="66" spans="1:23" s="95" customFormat="1" ht="66.75" customHeight="1">
      <c r="A66" s="69" t="s">
        <v>202</v>
      </c>
      <c r="B66" s="68" t="s">
        <v>203</v>
      </c>
      <c r="C66" s="68" t="s">
        <v>427</v>
      </c>
      <c r="D66" s="105" t="s">
        <v>177</v>
      </c>
      <c r="E66" s="42" t="s">
        <v>201</v>
      </c>
      <c r="F66" s="43" t="s">
        <v>426</v>
      </c>
      <c r="G66" s="97" t="s">
        <v>215</v>
      </c>
      <c r="H66" s="196" t="s">
        <v>474</v>
      </c>
      <c r="I66" s="70">
        <v>100000000</v>
      </c>
      <c r="J66" s="196" t="s">
        <v>474</v>
      </c>
      <c r="K66" s="160">
        <f>I66*10%+I66</f>
        <v>110000000</v>
      </c>
      <c r="L66" s="196" t="s">
        <v>474</v>
      </c>
      <c r="M66" s="160">
        <f>K66*10%+K66</f>
        <v>121000000</v>
      </c>
      <c r="N66" s="196" t="s">
        <v>474</v>
      </c>
      <c r="O66" s="160">
        <f>M66*10%+M66</f>
        <v>133100000</v>
      </c>
      <c r="P66" s="196" t="s">
        <v>474</v>
      </c>
      <c r="Q66" s="160">
        <f>O66*10%+O66</f>
        <v>146410000</v>
      </c>
      <c r="R66" s="196" t="s">
        <v>474</v>
      </c>
      <c r="S66" s="160">
        <f>Q66*10%+Q66</f>
        <v>161051000</v>
      </c>
      <c r="T66" s="196" t="s">
        <v>475</v>
      </c>
      <c r="U66" s="174">
        <f>I66+K66+M66+O66+Q66+S66</f>
        <v>771561000</v>
      </c>
      <c r="V66" s="135" t="s">
        <v>56</v>
      </c>
      <c r="W66" s="138" t="s">
        <v>141</v>
      </c>
    </row>
    <row r="67" spans="1:23" s="95" customFormat="1" ht="80.25" customHeight="1">
      <c r="A67" s="69" t="s">
        <v>123</v>
      </c>
      <c r="B67" s="68" t="s">
        <v>429</v>
      </c>
      <c r="C67" s="68" t="s">
        <v>428</v>
      </c>
      <c r="D67" s="105" t="s">
        <v>182</v>
      </c>
      <c r="E67" s="42" t="s">
        <v>180</v>
      </c>
      <c r="F67" s="43" t="s">
        <v>216</v>
      </c>
      <c r="G67" s="36">
        <v>1</v>
      </c>
      <c r="H67" s="36" t="s">
        <v>473</v>
      </c>
      <c r="I67" s="70">
        <v>150000000</v>
      </c>
      <c r="J67" s="36" t="s">
        <v>473</v>
      </c>
      <c r="K67" s="160">
        <f>I67*10%+I67</f>
        <v>165000000</v>
      </c>
      <c r="L67" s="36" t="s">
        <v>473</v>
      </c>
      <c r="M67" s="160">
        <f>K67*10%+K67</f>
        <v>181500000</v>
      </c>
      <c r="N67" s="36" t="s">
        <v>473</v>
      </c>
      <c r="O67" s="160">
        <f>M67*10%+M67</f>
        <v>199650000</v>
      </c>
      <c r="P67" s="36" t="s">
        <v>473</v>
      </c>
      <c r="Q67" s="160">
        <f>O67*10%+O67</f>
        <v>219615000</v>
      </c>
      <c r="R67" s="36" t="s">
        <v>473</v>
      </c>
      <c r="S67" s="160">
        <f>Q67*10%+Q67</f>
        <v>241576500</v>
      </c>
      <c r="T67" s="36">
        <v>1</v>
      </c>
      <c r="U67" s="174">
        <f>I67+K67+M67+O67+Q67+S67</f>
        <v>1157341500</v>
      </c>
      <c r="V67" s="135" t="s">
        <v>56</v>
      </c>
      <c r="W67" s="138" t="s">
        <v>141</v>
      </c>
    </row>
    <row r="68" spans="1:23" s="95" customFormat="1" ht="78" customHeight="1">
      <c r="A68" s="100" t="s">
        <v>126</v>
      </c>
      <c r="B68" s="101" t="s">
        <v>149</v>
      </c>
      <c r="C68" s="101" t="s">
        <v>431</v>
      </c>
      <c r="D68" s="99" t="s">
        <v>115</v>
      </c>
      <c r="E68" s="102" t="s">
        <v>66</v>
      </c>
      <c r="F68" s="103" t="s">
        <v>183</v>
      </c>
      <c r="G68" s="82" t="s">
        <v>234</v>
      </c>
      <c r="H68" s="82" t="s">
        <v>234</v>
      </c>
      <c r="I68" s="164">
        <v>0</v>
      </c>
      <c r="J68" s="82">
        <v>1</v>
      </c>
      <c r="K68" s="92">
        <f>SUM(K69)</f>
        <v>220000000</v>
      </c>
      <c r="L68" s="82">
        <v>1</v>
      </c>
      <c r="M68" s="92">
        <f>SUM(M69)</f>
        <v>242000000</v>
      </c>
      <c r="N68" s="82">
        <v>1</v>
      </c>
      <c r="O68" s="92">
        <f>SUM(O69)</f>
        <v>266200000</v>
      </c>
      <c r="P68" s="82" t="s">
        <v>234</v>
      </c>
      <c r="Q68" s="41">
        <v>0</v>
      </c>
      <c r="R68" s="82" t="s">
        <v>234</v>
      </c>
      <c r="S68" s="41">
        <v>0</v>
      </c>
      <c r="T68" s="82">
        <v>1</v>
      </c>
      <c r="U68" s="92">
        <f>SUM(I68+K68+M68+O68+Q68+S68)</f>
        <v>728200000</v>
      </c>
      <c r="V68" s="107" t="s">
        <v>56</v>
      </c>
      <c r="W68" s="108" t="s">
        <v>141</v>
      </c>
    </row>
    <row r="69" spans="1:23" s="95" customFormat="1" ht="73.5" customHeight="1">
      <c r="A69" s="69" t="s">
        <v>204</v>
      </c>
      <c r="B69" s="68" t="s">
        <v>127</v>
      </c>
      <c r="C69" s="68" t="s">
        <v>430</v>
      </c>
      <c r="D69" s="99" t="s">
        <v>205</v>
      </c>
      <c r="E69" s="42" t="s">
        <v>67</v>
      </c>
      <c r="F69" s="43" t="s">
        <v>217</v>
      </c>
      <c r="G69" s="137" t="s">
        <v>234</v>
      </c>
      <c r="H69" s="36" t="s">
        <v>234</v>
      </c>
      <c r="I69" s="70">
        <v>0</v>
      </c>
      <c r="J69" s="36" t="s">
        <v>209</v>
      </c>
      <c r="K69" s="160">
        <v>220000000</v>
      </c>
      <c r="L69" s="36" t="s">
        <v>209</v>
      </c>
      <c r="M69" s="160">
        <f>K69*10%+K69</f>
        <v>242000000</v>
      </c>
      <c r="N69" s="36" t="s">
        <v>209</v>
      </c>
      <c r="O69" s="160">
        <f>M69*10%+M69</f>
        <v>266200000</v>
      </c>
      <c r="P69" s="36" t="s">
        <v>234</v>
      </c>
      <c r="Q69" s="41">
        <v>0</v>
      </c>
      <c r="R69" s="36" t="s">
        <v>234</v>
      </c>
      <c r="S69" s="160">
        <v>0</v>
      </c>
      <c r="T69" s="36" t="s">
        <v>409</v>
      </c>
      <c r="U69" s="174">
        <f>SUM(I69+K69+M69+O69+Q69+S69)</f>
        <v>728200000</v>
      </c>
      <c r="V69" s="135" t="s">
        <v>56</v>
      </c>
      <c r="W69" s="138" t="s">
        <v>141</v>
      </c>
    </row>
    <row r="70" spans="1:25" ht="22.5" customHeight="1" thickBot="1">
      <c r="A70" s="235" t="s">
        <v>5</v>
      </c>
      <c r="B70" s="236"/>
      <c r="C70" s="236"/>
      <c r="D70" s="236"/>
      <c r="E70" s="236"/>
      <c r="F70" s="236"/>
      <c r="G70" s="175">
        <v>1</v>
      </c>
      <c r="H70" s="175">
        <v>1</v>
      </c>
      <c r="I70" s="176">
        <f>SUM(I10+I50)</f>
        <v>3947630500</v>
      </c>
      <c r="J70" s="175">
        <v>1</v>
      </c>
      <c r="K70" s="176">
        <f>SUM(K10+K50)</f>
        <v>4986435000</v>
      </c>
      <c r="L70" s="175">
        <v>1</v>
      </c>
      <c r="M70" s="176">
        <f>SUM(M10+M50)</f>
        <v>5685140500</v>
      </c>
      <c r="N70" s="175">
        <v>1</v>
      </c>
      <c r="O70" s="176">
        <f>SUM(O10+O50)</f>
        <v>5791707350</v>
      </c>
      <c r="P70" s="175">
        <v>1</v>
      </c>
      <c r="Q70" s="176">
        <f>SUM(Q10+Q50)</f>
        <v>6078058085</v>
      </c>
      <c r="R70" s="175">
        <v>1</v>
      </c>
      <c r="S70" s="176">
        <f>SUM(S10+S50)</f>
        <v>6685863893.5</v>
      </c>
      <c r="T70" s="175">
        <v>1</v>
      </c>
      <c r="U70" s="176">
        <f>SUM(U10+U50)</f>
        <v>33174835328.5</v>
      </c>
      <c r="V70" s="177"/>
      <c r="W70" s="178"/>
      <c r="X70" s="75"/>
      <c r="Y70" s="75"/>
    </row>
    <row r="71" spans="1:25" ht="17.2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75"/>
    </row>
    <row r="72" spans="1:25" ht="16.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5"/>
      <c r="O72" s="45"/>
      <c r="P72" s="237" t="s">
        <v>491</v>
      </c>
      <c r="Q72" s="237"/>
      <c r="R72" s="237"/>
      <c r="S72" s="237"/>
      <c r="T72" s="237"/>
      <c r="U72" s="131"/>
      <c r="V72" s="131"/>
      <c r="W72" s="44"/>
      <c r="X72" s="75"/>
      <c r="Y72" s="75"/>
    </row>
    <row r="73" spans="1:25" ht="12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6"/>
      <c r="N73" s="46"/>
      <c r="O73" s="46"/>
      <c r="P73" s="120"/>
      <c r="Q73" s="121"/>
      <c r="R73" s="121"/>
      <c r="S73" s="121"/>
      <c r="T73" s="121"/>
      <c r="U73" s="122"/>
      <c r="V73" s="122"/>
      <c r="W73" s="44"/>
      <c r="X73" s="75"/>
      <c r="Y73" s="75"/>
    </row>
    <row r="74" spans="1:25" ht="16.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8"/>
      <c r="N74" s="48"/>
      <c r="O74" s="48"/>
      <c r="P74" s="229" t="s">
        <v>54</v>
      </c>
      <c r="Q74" s="229"/>
      <c r="R74" s="229"/>
      <c r="S74" s="229"/>
      <c r="T74" s="229"/>
      <c r="U74" s="131"/>
      <c r="V74" s="131"/>
      <c r="W74" s="44"/>
      <c r="X74" s="75"/>
      <c r="Y74" s="75"/>
    </row>
    <row r="75" spans="1:25" ht="16.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229" t="s">
        <v>55</v>
      </c>
      <c r="Q75" s="229"/>
      <c r="R75" s="229"/>
      <c r="S75" s="229"/>
      <c r="T75" s="229"/>
      <c r="U75" s="131"/>
      <c r="V75" s="131"/>
      <c r="W75" s="44"/>
      <c r="X75" s="75"/>
      <c r="Y75" s="75"/>
    </row>
    <row r="76" spans="1:23" ht="16.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229" t="s">
        <v>2</v>
      </c>
      <c r="Q76" s="229"/>
      <c r="R76" s="229"/>
      <c r="S76" s="229"/>
      <c r="T76" s="229"/>
      <c r="U76" s="131"/>
      <c r="V76" s="131"/>
      <c r="W76" s="44"/>
    </row>
    <row r="77" spans="1:23" ht="16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122"/>
      <c r="Q77" s="123"/>
      <c r="R77" s="128"/>
      <c r="S77" s="128"/>
      <c r="T77" s="123"/>
      <c r="U77" s="123"/>
      <c r="V77" s="122"/>
      <c r="W77" s="44"/>
    </row>
    <row r="78" spans="1:23" ht="16.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122"/>
      <c r="Q78" s="123"/>
      <c r="R78" s="128"/>
      <c r="S78" s="128"/>
      <c r="T78" s="123"/>
      <c r="U78" s="123"/>
      <c r="V78" s="122"/>
      <c r="W78" s="44"/>
    </row>
    <row r="79" spans="1:23" ht="16.5">
      <c r="A79" s="198" t="s">
        <v>476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122"/>
      <c r="Q79" s="123"/>
      <c r="R79" s="128"/>
      <c r="S79" s="128"/>
      <c r="T79" s="123"/>
      <c r="U79" s="123"/>
      <c r="V79" s="122"/>
      <c r="W79" s="44"/>
    </row>
    <row r="80" spans="1:23" ht="16.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230" t="s">
        <v>64</v>
      </c>
      <c r="Q80" s="230"/>
      <c r="R80" s="230"/>
      <c r="S80" s="230"/>
      <c r="T80" s="230"/>
      <c r="U80" s="132"/>
      <c r="V80" s="132"/>
      <c r="W80" s="44"/>
    </row>
    <row r="81" spans="16:22" ht="16.5">
      <c r="P81" s="229" t="s">
        <v>65</v>
      </c>
      <c r="Q81" s="229"/>
      <c r="R81" s="229"/>
      <c r="S81" s="229"/>
      <c r="T81" s="229"/>
      <c r="U81" s="131"/>
      <c r="V81" s="131"/>
    </row>
    <row r="82" spans="16:22" ht="16.5">
      <c r="P82" s="80"/>
      <c r="Q82" s="80"/>
      <c r="R82" s="80"/>
      <c r="S82" s="80"/>
      <c r="T82" s="80"/>
      <c r="U82" s="80"/>
      <c r="V82" s="80"/>
    </row>
  </sheetData>
  <sheetProtection/>
  <mergeCells count="30">
    <mergeCell ref="A49:F49"/>
    <mergeCell ref="A70:F70"/>
    <mergeCell ref="H6:U6"/>
    <mergeCell ref="T7:U7"/>
    <mergeCell ref="N7:O7"/>
    <mergeCell ref="B4:W4"/>
    <mergeCell ref="B5:W5"/>
    <mergeCell ref="P7:Q7"/>
    <mergeCell ref="W6:W8"/>
    <mergeCell ref="E6:E8"/>
    <mergeCell ref="H7:I7"/>
    <mergeCell ref="J7:K7"/>
    <mergeCell ref="R7:S7"/>
    <mergeCell ref="A1:W1"/>
    <mergeCell ref="A2:W2"/>
    <mergeCell ref="A3:W3"/>
    <mergeCell ref="A6:A8"/>
    <mergeCell ref="V6:V8"/>
    <mergeCell ref="B6:B8"/>
    <mergeCell ref="L7:M7"/>
    <mergeCell ref="F6:F8"/>
    <mergeCell ref="G6:G8"/>
    <mergeCell ref="D6:D8"/>
    <mergeCell ref="P80:T80"/>
    <mergeCell ref="P81:T81"/>
    <mergeCell ref="P72:T72"/>
    <mergeCell ref="P74:T74"/>
    <mergeCell ref="P75:T75"/>
    <mergeCell ref="P76:T76"/>
  </mergeCells>
  <printOptions/>
  <pageMargins left="0.6692913385826772" right="0.1968503937007874" top="0.6692913385826772" bottom="0.5905511811023623" header="0.6299212598425197" footer="0.2362204724409449"/>
  <pageSetup firstPageNumber="63" useFirstPageNumber="1" horizontalDpi="300" verticalDpi="300" orientation="landscape" paperSize="5" scale="51" r:id="rId2"/>
  <headerFooter>
    <oddFooter>&amp;CPage &amp;P</oddFooter>
  </headerFooter>
  <rowBreaks count="1" manualBreakCount="1">
    <brk id="35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24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.421875" style="6" customWidth="1"/>
    <col min="2" max="2" width="3.140625" style="6" customWidth="1"/>
    <col min="3" max="3" width="33.7109375" style="6" customWidth="1"/>
    <col min="4" max="4" width="11.7109375" style="6" customWidth="1"/>
    <col min="5" max="5" width="6.7109375" style="6" customWidth="1"/>
    <col min="6" max="17" width="8.7109375" style="6" customWidth="1"/>
    <col min="18" max="18" width="9.7109375" style="6" customWidth="1"/>
    <col min="19" max="16384" width="9.140625" style="6" customWidth="1"/>
  </cols>
  <sheetData>
    <row r="1" spans="1:18" ht="16.5">
      <c r="A1" s="251" t="s">
        <v>19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16.5">
      <c r="A2" s="251" t="s">
        <v>20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18" ht="16.5">
      <c r="A3" s="251" t="s">
        <v>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18" ht="16.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ht="29.25" customHeight="1">
      <c r="A5" s="253" t="s">
        <v>6</v>
      </c>
      <c r="B5" s="253" t="s">
        <v>21</v>
      </c>
      <c r="C5" s="255"/>
      <c r="D5" s="242" t="s">
        <v>22</v>
      </c>
      <c r="E5" s="257" t="s">
        <v>23</v>
      </c>
      <c r="F5" s="259" t="s">
        <v>24</v>
      </c>
      <c r="G5" s="260"/>
      <c r="H5" s="260"/>
      <c r="I5" s="260"/>
      <c r="J5" s="260"/>
      <c r="K5" s="261"/>
      <c r="L5" s="259" t="s">
        <v>25</v>
      </c>
      <c r="M5" s="260"/>
      <c r="N5" s="260"/>
      <c r="O5" s="260"/>
      <c r="P5" s="260"/>
      <c r="Q5" s="261"/>
      <c r="R5" s="242" t="s">
        <v>26</v>
      </c>
    </row>
    <row r="6" spans="1:18" ht="32.25" customHeight="1">
      <c r="A6" s="254"/>
      <c r="B6" s="254"/>
      <c r="C6" s="256"/>
      <c r="D6" s="243"/>
      <c r="E6" s="258"/>
      <c r="F6" s="1" t="s">
        <v>27</v>
      </c>
      <c r="G6" s="1" t="s">
        <v>28</v>
      </c>
      <c r="H6" s="1" t="s">
        <v>29</v>
      </c>
      <c r="I6" s="1" t="s">
        <v>30</v>
      </c>
      <c r="J6" s="1" t="s">
        <v>31</v>
      </c>
      <c r="K6" s="1" t="s">
        <v>32</v>
      </c>
      <c r="L6" s="1" t="s">
        <v>27</v>
      </c>
      <c r="M6" s="1" t="s">
        <v>28</v>
      </c>
      <c r="N6" s="1" t="s">
        <v>29</v>
      </c>
      <c r="O6" s="1" t="s">
        <v>30</v>
      </c>
      <c r="P6" s="1" t="s">
        <v>31</v>
      </c>
      <c r="Q6" s="1" t="s">
        <v>32</v>
      </c>
      <c r="R6" s="243"/>
    </row>
    <row r="7" spans="1:18" ht="17.25" customHeight="1">
      <c r="A7" s="7" t="s">
        <v>7</v>
      </c>
      <c r="B7" s="244" t="s">
        <v>8</v>
      </c>
      <c r="C7" s="245"/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33</v>
      </c>
      <c r="O7" s="2" t="s">
        <v>34</v>
      </c>
      <c r="P7" s="2" t="s">
        <v>35</v>
      </c>
      <c r="Q7" s="2" t="s">
        <v>36</v>
      </c>
      <c r="R7" s="2" t="s">
        <v>37</v>
      </c>
    </row>
    <row r="8" spans="1:18" ht="24" customHeight="1">
      <c r="A8" s="8"/>
      <c r="B8" s="246" t="s">
        <v>38</v>
      </c>
      <c r="C8" s="24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" customHeight="1">
      <c r="A9" s="10" t="s">
        <v>39</v>
      </c>
      <c r="B9" s="248" t="s">
        <v>40</v>
      </c>
      <c r="C9" s="249"/>
      <c r="D9" s="11"/>
      <c r="E9" s="11"/>
      <c r="F9" s="11"/>
      <c r="G9" s="11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1" customHeight="1">
      <c r="A10" s="12"/>
      <c r="B10" s="13" t="s">
        <v>41</v>
      </c>
      <c r="C10" s="14" t="s">
        <v>42</v>
      </c>
      <c r="D10" s="15">
        <v>156</v>
      </c>
      <c r="E10" s="11"/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 t="s">
        <v>57</v>
      </c>
      <c r="M10" s="16" t="s">
        <v>58</v>
      </c>
      <c r="N10" s="16" t="s">
        <v>59</v>
      </c>
      <c r="O10" s="4" t="s">
        <v>142</v>
      </c>
      <c r="P10" s="4" t="s">
        <v>206</v>
      </c>
      <c r="Q10" s="93"/>
      <c r="R10" s="94"/>
    </row>
    <row r="11" spans="1:18" ht="21" customHeight="1">
      <c r="A11" s="12"/>
      <c r="B11" s="12" t="s">
        <v>43</v>
      </c>
      <c r="C11" s="14" t="s">
        <v>44</v>
      </c>
      <c r="D11" s="15">
        <v>5</v>
      </c>
      <c r="E11" s="11"/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 t="s">
        <v>57</v>
      </c>
      <c r="M11" s="16" t="s">
        <v>58</v>
      </c>
      <c r="N11" s="16" t="s">
        <v>59</v>
      </c>
      <c r="O11" s="22" t="s">
        <v>142</v>
      </c>
      <c r="P11" s="4" t="s">
        <v>207</v>
      </c>
      <c r="Q11" s="93"/>
      <c r="R11" s="94"/>
    </row>
    <row r="12" spans="1:18" ht="21" customHeight="1">
      <c r="A12" s="8"/>
      <c r="B12" s="8"/>
      <c r="C12" s="17" t="s">
        <v>60</v>
      </c>
      <c r="D12" s="9"/>
      <c r="E12" s="9"/>
      <c r="F12" s="9"/>
      <c r="G12" s="9"/>
      <c r="H12" s="9"/>
      <c r="I12" s="9"/>
      <c r="J12" s="9"/>
      <c r="K12" s="9"/>
      <c r="L12" s="22" t="s">
        <v>61</v>
      </c>
      <c r="M12" s="22" t="s">
        <v>143</v>
      </c>
      <c r="N12" s="22" t="s">
        <v>62</v>
      </c>
      <c r="O12" s="22" t="s">
        <v>63</v>
      </c>
      <c r="P12" s="22" t="s">
        <v>144</v>
      </c>
      <c r="Q12" s="94"/>
      <c r="R12" s="94"/>
    </row>
    <row r="14" spans="13:16" ht="16.5">
      <c r="M14" s="250" t="s">
        <v>490</v>
      </c>
      <c r="N14" s="250"/>
      <c r="O14" s="250"/>
      <c r="P14" s="250"/>
    </row>
    <row r="15" spans="13:16" ht="16.5">
      <c r="M15" s="47"/>
      <c r="N15" s="47"/>
      <c r="O15" s="44"/>
      <c r="P15" s="44"/>
    </row>
    <row r="16" spans="13:16" ht="16.5">
      <c r="M16" s="239" t="s">
        <v>54</v>
      </c>
      <c r="N16" s="239"/>
      <c r="O16" s="239"/>
      <c r="P16" s="239"/>
    </row>
    <row r="17" spans="13:16" ht="16.5">
      <c r="M17" s="239" t="s">
        <v>55</v>
      </c>
      <c r="N17" s="239"/>
      <c r="O17" s="239"/>
      <c r="P17" s="239"/>
    </row>
    <row r="18" spans="13:16" ht="16.5">
      <c r="M18" s="239" t="s">
        <v>2</v>
      </c>
      <c r="N18" s="239"/>
      <c r="O18" s="239"/>
      <c r="P18" s="239"/>
    </row>
    <row r="19" spans="13:16" ht="16.5">
      <c r="M19" s="76"/>
      <c r="N19" s="76"/>
      <c r="O19" s="76"/>
      <c r="P19" s="44"/>
    </row>
    <row r="20" spans="13:16" ht="16.5">
      <c r="M20" s="76"/>
      <c r="N20" s="76"/>
      <c r="O20" s="76"/>
      <c r="P20" s="44"/>
    </row>
    <row r="21" spans="13:16" ht="16.5">
      <c r="M21" s="76"/>
      <c r="N21" s="76"/>
      <c r="O21" s="76"/>
      <c r="P21" s="44"/>
    </row>
    <row r="22" spans="13:16" ht="16.5">
      <c r="M22" s="240" t="s">
        <v>64</v>
      </c>
      <c r="N22" s="240"/>
      <c r="O22" s="240"/>
      <c r="P22" s="240"/>
    </row>
    <row r="23" spans="13:16" ht="16.5">
      <c r="M23" s="241" t="s">
        <v>65</v>
      </c>
      <c r="N23" s="241"/>
      <c r="O23" s="241"/>
      <c r="P23" s="241"/>
    </row>
    <row r="24" spans="13:16" ht="16.5">
      <c r="M24" s="19"/>
      <c r="N24" s="19"/>
      <c r="O24" s="18"/>
      <c r="P24" s="18"/>
    </row>
  </sheetData>
  <sheetProtection/>
  <mergeCells count="20">
    <mergeCell ref="A1:R1"/>
    <mergeCell ref="A2:R2"/>
    <mergeCell ref="A3:R3"/>
    <mergeCell ref="A4:R4"/>
    <mergeCell ref="A5:A6"/>
    <mergeCell ref="B5:C6"/>
    <mergeCell ref="D5:D6"/>
    <mergeCell ref="E5:E6"/>
    <mergeCell ref="F5:K5"/>
    <mergeCell ref="L5:Q5"/>
    <mergeCell ref="M17:P17"/>
    <mergeCell ref="M18:P18"/>
    <mergeCell ref="M22:P22"/>
    <mergeCell ref="M23:P23"/>
    <mergeCell ref="R5:R6"/>
    <mergeCell ref="B7:C7"/>
    <mergeCell ref="B8:C8"/>
    <mergeCell ref="B9:C9"/>
    <mergeCell ref="M14:P14"/>
    <mergeCell ref="M16:P16"/>
  </mergeCells>
  <printOptions/>
  <pageMargins left="0.55" right="0.354330708661417" top="0.63" bottom="0.748031496062992" header="0.31496062992126" footer="0.31496062992126"/>
  <pageSetup horizontalDpi="300" verticalDpi="300" orientation="landscape" paperSize="5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K71"/>
  <sheetViews>
    <sheetView zoomScalePageLayoutView="0" workbookViewId="0" topLeftCell="A55">
      <selection activeCell="G62" sqref="G62"/>
    </sheetView>
  </sheetViews>
  <sheetFormatPr defaultColWidth="9.140625" defaultRowHeight="15"/>
  <cols>
    <col min="4" max="4" width="14.28125" style="0" bestFit="1" customWidth="1"/>
    <col min="5" max="5" width="16.00390625" style="0" customWidth="1"/>
    <col min="6" max="6" width="15.28125" style="0" bestFit="1" customWidth="1"/>
    <col min="8" max="8" width="16.28125" style="0" bestFit="1" customWidth="1"/>
    <col min="10" max="10" width="17.00390625" style="0" customWidth="1"/>
    <col min="11" max="11" width="13.7109375" style="0" customWidth="1"/>
  </cols>
  <sheetData>
    <row r="4" ht="15">
      <c r="D4">
        <v>12</v>
      </c>
    </row>
    <row r="5" ht="15">
      <c r="D5" s="20">
        <v>250000</v>
      </c>
    </row>
    <row r="6" ht="15">
      <c r="F6">
        <v>12</v>
      </c>
    </row>
    <row r="7" spans="4:6" ht="15">
      <c r="D7" s="21">
        <f>SUM(D4*D5)</f>
        <v>3000000</v>
      </c>
      <c r="F7" s="20">
        <v>500000</v>
      </c>
    </row>
    <row r="8" ht="15">
      <c r="D8">
        <v>4</v>
      </c>
    </row>
    <row r="10" spans="4:6" ht="15">
      <c r="D10" s="21">
        <f>SUM(D7*D8)</f>
        <v>12000000</v>
      </c>
      <c r="F10" s="20">
        <f>SUM(F6*F7)</f>
        <v>6000000</v>
      </c>
    </row>
    <row r="15" ht="15">
      <c r="F15" s="20">
        <v>92070000</v>
      </c>
    </row>
    <row r="16" ht="15">
      <c r="F16" s="20">
        <v>16050000</v>
      </c>
    </row>
    <row r="18" ht="15">
      <c r="F18" s="21">
        <f>SUM(F15-F16)</f>
        <v>76020000</v>
      </c>
    </row>
    <row r="20" spans="4:10" ht="15">
      <c r="D20" t="s">
        <v>74</v>
      </c>
      <c r="G20" s="23">
        <v>10</v>
      </c>
      <c r="H20" s="24">
        <v>70000</v>
      </c>
      <c r="J20" s="21">
        <f>SUM(G20*H20)</f>
        <v>700000</v>
      </c>
    </row>
    <row r="21" spans="4:10" ht="15">
      <c r="D21" t="s">
        <v>75</v>
      </c>
      <c r="G21" s="23">
        <v>10</v>
      </c>
      <c r="H21" s="24">
        <v>70000</v>
      </c>
      <c r="J21" s="21">
        <f aca="true" t="shared" si="0" ref="J21:J27">SUM(G21*H21)</f>
        <v>700000</v>
      </c>
    </row>
    <row r="22" spans="4:10" ht="15">
      <c r="D22" t="s">
        <v>76</v>
      </c>
      <c r="G22" s="23">
        <v>10</v>
      </c>
      <c r="H22" s="24">
        <v>70000</v>
      </c>
      <c r="J22" s="21">
        <f t="shared" si="0"/>
        <v>700000</v>
      </c>
    </row>
    <row r="23" spans="4:10" ht="15">
      <c r="D23" t="s">
        <v>77</v>
      </c>
      <c r="G23" s="23">
        <v>10</v>
      </c>
      <c r="H23" s="24">
        <v>70000</v>
      </c>
      <c r="J23" s="21">
        <f t="shared" si="0"/>
        <v>700000</v>
      </c>
    </row>
    <row r="24" spans="4:10" ht="15">
      <c r="D24" t="s">
        <v>78</v>
      </c>
      <c r="G24" s="23">
        <v>10</v>
      </c>
      <c r="H24" s="24">
        <v>70000</v>
      </c>
      <c r="J24" s="21">
        <f t="shared" si="0"/>
        <v>700000</v>
      </c>
    </row>
    <row r="25" spans="4:10" ht="15">
      <c r="D25" t="s">
        <v>79</v>
      </c>
      <c r="G25" s="23">
        <v>10</v>
      </c>
      <c r="H25" s="24">
        <v>70000</v>
      </c>
      <c r="J25" s="21">
        <f t="shared" si="0"/>
        <v>700000</v>
      </c>
    </row>
    <row r="26" spans="4:10" ht="15">
      <c r="D26" t="s">
        <v>81</v>
      </c>
      <c r="G26" s="23">
        <v>10</v>
      </c>
      <c r="H26" s="24">
        <v>70000</v>
      </c>
      <c r="J26" s="21">
        <f t="shared" si="0"/>
        <v>700000</v>
      </c>
    </row>
    <row r="27" spans="4:10" ht="15">
      <c r="D27" t="s">
        <v>80</v>
      </c>
      <c r="G27" s="23">
        <v>10</v>
      </c>
      <c r="H27" s="24">
        <v>70000</v>
      </c>
      <c r="J27" s="21">
        <f t="shared" si="0"/>
        <v>700000</v>
      </c>
    </row>
    <row r="29" ht="15">
      <c r="J29" s="21">
        <f>SUM(J20:J28)</f>
        <v>5600000</v>
      </c>
    </row>
    <row r="30" spans="4:10" ht="15">
      <c r="D30">
        <v>6</v>
      </c>
      <c r="G30" s="23">
        <v>72</v>
      </c>
      <c r="H30" s="24">
        <v>275000</v>
      </c>
      <c r="J30" s="21">
        <f>SUM(G30*H30)</f>
        <v>19800000</v>
      </c>
    </row>
    <row r="32" ht="15">
      <c r="J32" s="21">
        <f>SUM(J29:J31)</f>
        <v>25400000</v>
      </c>
    </row>
    <row r="34" spans="4:10" ht="15">
      <c r="D34" t="s">
        <v>84</v>
      </c>
      <c r="G34" s="23">
        <v>38</v>
      </c>
      <c r="H34" s="25">
        <v>375000</v>
      </c>
      <c r="J34" s="21">
        <f>SUM(G34*H34)</f>
        <v>14250000</v>
      </c>
    </row>
    <row r="35" spans="4:10" ht="15">
      <c r="D35" t="s">
        <v>85</v>
      </c>
      <c r="G35" s="23">
        <v>66</v>
      </c>
      <c r="H35" s="25">
        <f>SUM(K51)</f>
        <v>2552000</v>
      </c>
      <c r="J35" s="21">
        <f>SUM(G35*H35)</f>
        <v>168432000</v>
      </c>
    </row>
    <row r="36" spans="7:10" ht="15">
      <c r="G36" s="23"/>
      <c r="H36" s="23"/>
      <c r="J36" s="27">
        <f>SUM(J34:J35)</f>
        <v>182682000</v>
      </c>
    </row>
    <row r="37" spans="7:11" ht="15">
      <c r="G37" s="23">
        <f>SUM(G34:G36)</f>
        <v>104</v>
      </c>
      <c r="H37" s="23"/>
      <c r="K37" s="26">
        <v>500000</v>
      </c>
    </row>
    <row r="38" spans="7:11" ht="15">
      <c r="G38" s="23"/>
      <c r="H38" s="23"/>
      <c r="K38" s="26">
        <v>75000</v>
      </c>
    </row>
    <row r="39" spans="5:11" ht="15">
      <c r="E39" s="23">
        <v>66</v>
      </c>
      <c r="F39" s="23">
        <v>12</v>
      </c>
      <c r="G39" s="23">
        <f>SUM(E39*F39)</f>
        <v>792</v>
      </c>
      <c r="H39" s="25">
        <v>200000</v>
      </c>
      <c r="J39" s="21">
        <f>SUM(G39*H39)</f>
        <v>158400000</v>
      </c>
      <c r="K39" s="26">
        <v>125000</v>
      </c>
    </row>
    <row r="40" spans="5:11" ht="15">
      <c r="E40" s="23">
        <v>66</v>
      </c>
      <c r="F40" s="23">
        <v>12</v>
      </c>
      <c r="G40" s="23">
        <f>SUM(E40*F40)</f>
        <v>792</v>
      </c>
      <c r="H40" s="25">
        <v>150000</v>
      </c>
      <c r="J40" s="21">
        <f>SUM(G40*H40)</f>
        <v>118800000</v>
      </c>
      <c r="K40" s="26">
        <v>750000</v>
      </c>
    </row>
    <row r="41" spans="5:11" ht="15">
      <c r="E41" s="23"/>
      <c r="F41" s="23"/>
      <c r="H41" s="25">
        <f>SUM(H39:H40)</f>
        <v>350000</v>
      </c>
      <c r="J41" s="27">
        <f>SUM(J39:J40)</f>
        <v>277200000</v>
      </c>
      <c r="K41" s="26">
        <v>130000</v>
      </c>
    </row>
    <row r="42" spans="8:11" ht="15">
      <c r="H42" s="25"/>
      <c r="K42" s="26">
        <v>100000</v>
      </c>
    </row>
    <row r="43" ht="15">
      <c r="K43" s="26">
        <v>100000</v>
      </c>
    </row>
    <row r="44" spans="5:11" ht="15">
      <c r="E44" s="72"/>
      <c r="K44" s="26">
        <v>35000</v>
      </c>
    </row>
    <row r="45" spans="3:11" ht="15">
      <c r="C45">
        <v>145</v>
      </c>
      <c r="E45" s="61"/>
      <c r="K45" s="26">
        <v>100000</v>
      </c>
    </row>
    <row r="46" spans="3:11" ht="15">
      <c r="C46">
        <v>5</v>
      </c>
      <c r="K46" s="26">
        <v>150000</v>
      </c>
    </row>
    <row r="47" spans="4:11" ht="15">
      <c r="D47">
        <f>C45/C46</f>
        <v>29</v>
      </c>
      <c r="E47" s="62"/>
      <c r="F47" s="62"/>
      <c r="K47" s="26">
        <v>160000</v>
      </c>
    </row>
    <row r="48" spans="4:11" ht="15">
      <c r="D48" s="72"/>
      <c r="E48" s="72"/>
      <c r="K48" s="26">
        <v>155000</v>
      </c>
    </row>
    <row r="49" spans="4:11" ht="15">
      <c r="D49" s="72"/>
      <c r="E49" s="72"/>
      <c r="K49" s="26">
        <v>105000</v>
      </c>
    </row>
    <row r="50" spans="4:11" ht="15">
      <c r="D50" s="72"/>
      <c r="E50" s="72"/>
      <c r="K50" s="26">
        <v>67000</v>
      </c>
    </row>
    <row r="51" spans="4:11" ht="15">
      <c r="D51" s="72"/>
      <c r="E51" s="72"/>
      <c r="K51" s="27">
        <f>SUM(K37:K50)</f>
        <v>2552000</v>
      </c>
    </row>
    <row r="52" spans="4:8" ht="15">
      <c r="D52" s="72"/>
      <c r="E52" s="72"/>
      <c r="G52">
        <v>5</v>
      </c>
      <c r="H52">
        <v>55</v>
      </c>
    </row>
    <row r="53" spans="4:5" ht="15">
      <c r="D53" s="72"/>
      <c r="E53" s="72"/>
    </row>
    <row r="54" spans="5:8" ht="15">
      <c r="E54" s="62"/>
      <c r="H54">
        <f>H52/G52</f>
        <v>11</v>
      </c>
    </row>
    <row r="56" spans="6:10" ht="15">
      <c r="F56" s="70">
        <v>99983015</v>
      </c>
      <c r="G56" s="73">
        <v>0.1</v>
      </c>
      <c r="H56" s="72">
        <f>F56*G56</f>
        <v>9998301.5</v>
      </c>
      <c r="J56" s="62">
        <f>F56+H56</f>
        <v>109981316.5</v>
      </c>
    </row>
    <row r="57" ht="15">
      <c r="H57" s="62"/>
    </row>
    <row r="58" ht="15">
      <c r="F58" s="72">
        <f>F56-H56</f>
        <v>89984713.5</v>
      </c>
    </row>
    <row r="60" spans="6:8" ht="15">
      <c r="F60" s="62"/>
      <c r="H60" s="62"/>
    </row>
    <row r="61" spans="4:7" ht="18.75">
      <c r="D61">
        <v>14</v>
      </c>
      <c r="E61" s="139">
        <v>250000</v>
      </c>
      <c r="F61" s="139">
        <v>275000</v>
      </c>
      <c r="G61">
        <v>50</v>
      </c>
    </row>
    <row r="62" spans="4:7" ht="18.75">
      <c r="D62">
        <v>7</v>
      </c>
      <c r="E62" s="139">
        <v>130000</v>
      </c>
      <c r="F62" s="139">
        <v>198000</v>
      </c>
      <c r="G62">
        <v>6</v>
      </c>
    </row>
    <row r="63" spans="5:6" ht="18.75">
      <c r="E63" s="139">
        <v>130000</v>
      </c>
      <c r="F63" s="139">
        <v>198000</v>
      </c>
    </row>
    <row r="64" spans="4:7" ht="18.75">
      <c r="D64">
        <f>D61*D62</f>
        <v>98</v>
      </c>
      <c r="E64" s="139">
        <v>180000</v>
      </c>
      <c r="F64" s="139">
        <v>198000</v>
      </c>
      <c r="G64">
        <f>G61*G62</f>
        <v>300</v>
      </c>
    </row>
    <row r="65" spans="5:6" ht="18.75">
      <c r="E65" s="139"/>
      <c r="F65" s="139"/>
    </row>
    <row r="66" spans="5:7" ht="18.75">
      <c r="E66" s="142">
        <f>SUM(E61:E65)</f>
        <v>690000</v>
      </c>
      <c r="F66" s="143">
        <f>SUM(F61:F65)</f>
        <v>869000</v>
      </c>
      <c r="G66" s="144"/>
    </row>
    <row r="67" ht="15.75">
      <c r="E67" s="140"/>
    </row>
    <row r="68" spans="5:6" ht="18.75">
      <c r="E68" s="139">
        <v>690000</v>
      </c>
      <c r="F68" s="139">
        <v>869000</v>
      </c>
    </row>
    <row r="71" spans="5:8" ht="18.75">
      <c r="E71" s="141">
        <f>E66-E68</f>
        <v>0</v>
      </c>
      <c r="F71" s="141">
        <f>F66-F68</f>
        <v>0</v>
      </c>
      <c r="G71" s="145"/>
      <c r="H71" s="1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AiSy@H</dc:creator>
  <cp:keywords/>
  <dc:description/>
  <cp:lastModifiedBy>User</cp:lastModifiedBy>
  <cp:lastPrinted>2021-08-18T07:06:28Z</cp:lastPrinted>
  <dcterms:created xsi:type="dcterms:W3CDTF">2013-03-07T07:34:48Z</dcterms:created>
  <dcterms:modified xsi:type="dcterms:W3CDTF">2021-11-13T00:28:02Z</dcterms:modified>
  <cp:category/>
  <cp:version/>
  <cp:contentType/>
  <cp:contentStatus/>
</cp:coreProperties>
</file>